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Elizabeth\Downloads\"/>
    </mc:Choice>
  </mc:AlternateContent>
  <xr:revisionPtr revIDLastSave="0" documentId="13_ncr:1_{2031E264-1995-4605-A2B9-FD524A065F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RZO 2024" sheetId="39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L152" i="39" l="1"/>
  <c r="L151" i="39"/>
  <c r="L150" i="39" s="1"/>
  <c r="K150" i="39"/>
  <c r="J150" i="39"/>
  <c r="I150" i="39"/>
  <c r="H150" i="39"/>
  <c r="G150" i="39"/>
  <c r="I148" i="39"/>
  <c r="I146" i="39" s="1"/>
  <c r="H148" i="39"/>
  <c r="H146" i="39" s="1"/>
  <c r="H139" i="39" s="1"/>
  <c r="L147" i="39"/>
  <c r="L146" i="39" s="1"/>
  <c r="K146" i="39"/>
  <c r="K139" i="39" s="1"/>
  <c r="K138" i="39" s="1"/>
  <c r="K137" i="39" s="1"/>
  <c r="J146" i="39"/>
  <c r="J139" i="39" s="1"/>
  <c r="J138" i="39" s="1"/>
  <c r="J137" i="39" s="1"/>
  <c r="G146" i="39"/>
  <c r="I145" i="39"/>
  <c r="I138" i="39" s="1"/>
  <c r="L144" i="39"/>
  <c r="L143" i="39"/>
  <c r="L142" i="39"/>
  <c r="L141" i="39"/>
  <c r="L140" i="39"/>
  <c r="G139" i="39"/>
  <c r="I139" i="39" s="1"/>
  <c r="G138" i="39"/>
  <c r="G137" i="39"/>
  <c r="L135" i="39"/>
  <c r="J134" i="39"/>
  <c r="I134" i="39"/>
  <c r="H134" i="39"/>
  <c r="L133" i="39"/>
  <c r="M133" i="39" s="1"/>
  <c r="I133" i="39"/>
  <c r="J132" i="39"/>
  <c r="L132" i="39" s="1"/>
  <c r="M132" i="39" s="1"/>
  <c r="I132" i="39"/>
  <c r="J131" i="39"/>
  <c r="L131" i="39" s="1"/>
  <c r="I131" i="39"/>
  <c r="L130" i="39"/>
  <c r="I130" i="39"/>
  <c r="I129" i="39" s="1"/>
  <c r="K129" i="39"/>
  <c r="J129" i="39"/>
  <c r="H129" i="39"/>
  <c r="G129" i="39"/>
  <c r="L127" i="39"/>
  <c r="L126" i="39" s="1"/>
  <c r="L125" i="39" s="1"/>
  <c r="I127" i="39"/>
  <c r="K126" i="39"/>
  <c r="K125" i="39" s="1"/>
  <c r="J126" i="39"/>
  <c r="J125" i="39" s="1"/>
  <c r="I126" i="39"/>
  <c r="H126" i="39"/>
  <c r="G126" i="39"/>
  <c r="G125" i="39" s="1"/>
  <c r="I125" i="39"/>
  <c r="H125" i="39"/>
  <c r="L124" i="39"/>
  <c r="L123" i="39"/>
  <c r="I123" i="39"/>
  <c r="L122" i="39"/>
  <c r="L121" i="39"/>
  <c r="I121" i="39"/>
  <c r="L120" i="39"/>
  <c r="I120" i="39"/>
  <c r="K119" i="39"/>
  <c r="J119" i="39"/>
  <c r="H119" i="39"/>
  <c r="G119" i="39"/>
  <c r="L117" i="39"/>
  <c r="L116" i="39" s="1"/>
  <c r="K116" i="39"/>
  <c r="J116" i="39"/>
  <c r="I116" i="39"/>
  <c r="H116" i="39"/>
  <c r="L113" i="39"/>
  <c r="L112" i="39" s="1"/>
  <c r="G113" i="39"/>
  <c r="K112" i="39"/>
  <c r="J112" i="39"/>
  <c r="I112" i="39"/>
  <c r="H112" i="39"/>
  <c r="G112" i="39"/>
  <c r="K109" i="39"/>
  <c r="K107" i="39" s="1"/>
  <c r="J109" i="39"/>
  <c r="I109" i="39"/>
  <c r="H109" i="39"/>
  <c r="L109" i="39" s="1"/>
  <c r="L107" i="39" s="1"/>
  <c r="I108" i="39"/>
  <c r="I107" i="39" s="1"/>
  <c r="J107" i="39"/>
  <c r="G107" i="39"/>
  <c r="K105" i="39"/>
  <c r="K100" i="39" s="1"/>
  <c r="K92" i="39" s="1"/>
  <c r="J105" i="39"/>
  <c r="I105" i="39"/>
  <c r="H105" i="39"/>
  <c r="L105" i="39" s="1"/>
  <c r="L100" i="39" s="1"/>
  <c r="L104" i="39"/>
  <c r="I104" i="39"/>
  <c r="L103" i="39"/>
  <c r="I103" i="39"/>
  <c r="L102" i="39"/>
  <c r="I102" i="39"/>
  <c r="L101" i="39"/>
  <c r="I101" i="39"/>
  <c r="I100" i="39" s="1"/>
  <c r="J100" i="39"/>
  <c r="G100" i="39"/>
  <c r="I98" i="39"/>
  <c r="I96" i="39" s="1"/>
  <c r="L97" i="39"/>
  <c r="L96" i="39" s="1"/>
  <c r="I97" i="39"/>
  <c r="K96" i="39"/>
  <c r="J96" i="39"/>
  <c r="J92" i="39" s="1"/>
  <c r="H96" i="39"/>
  <c r="G96" i="39"/>
  <c r="L94" i="39"/>
  <c r="L93" i="39"/>
  <c r="I93" i="39"/>
  <c r="G92" i="39"/>
  <c r="L90" i="39"/>
  <c r="I90" i="39"/>
  <c r="H90" i="39"/>
  <c r="L89" i="39"/>
  <c r="I89" i="39"/>
  <c r="I88" i="39"/>
  <c r="H88" i="39"/>
  <c r="H84" i="39" s="1"/>
  <c r="L87" i="39"/>
  <c r="I87" i="39"/>
  <c r="L86" i="39"/>
  <c r="I86" i="39"/>
  <c r="I84" i="39" s="1"/>
  <c r="K85" i="39"/>
  <c r="J85" i="39"/>
  <c r="I85" i="39"/>
  <c r="G85" i="39"/>
  <c r="K84" i="39"/>
  <c r="J84" i="39"/>
  <c r="G84" i="39"/>
  <c r="L82" i="39"/>
  <c r="K81" i="39"/>
  <c r="L81" i="39" s="1"/>
  <c r="L79" i="39" s="1"/>
  <c r="I81" i="39"/>
  <c r="I79" i="39" s="1"/>
  <c r="I80" i="39"/>
  <c r="K79" i="39"/>
  <c r="J79" i="39"/>
  <c r="H79" i="39"/>
  <c r="G79" i="39"/>
  <c r="L76" i="39"/>
  <c r="I76" i="39"/>
  <c r="L75" i="39"/>
  <c r="I75" i="39"/>
  <c r="I73" i="39" s="1"/>
  <c r="I70" i="39" s="1"/>
  <c r="L74" i="39"/>
  <c r="I74" i="39"/>
  <c r="K73" i="39"/>
  <c r="K70" i="39" s="1"/>
  <c r="J73" i="39"/>
  <c r="J70" i="39" s="1"/>
  <c r="H73" i="39"/>
  <c r="G73" i="39"/>
  <c r="K71" i="39"/>
  <c r="J71" i="39"/>
  <c r="I71" i="39"/>
  <c r="H71" i="39"/>
  <c r="L71" i="39" s="1"/>
  <c r="G70" i="39"/>
  <c r="I69" i="39"/>
  <c r="L68" i="39"/>
  <c r="I68" i="39"/>
  <c r="K67" i="39"/>
  <c r="J67" i="39"/>
  <c r="J66" i="39" s="1"/>
  <c r="I67" i="39"/>
  <c r="H67" i="39"/>
  <c r="L67" i="39" s="1"/>
  <c r="K66" i="39"/>
  <c r="G66" i="39"/>
  <c r="I66" i="39" s="1"/>
  <c r="I65" i="39"/>
  <c r="I64" i="39"/>
  <c r="K63" i="39"/>
  <c r="K62" i="39" s="1"/>
  <c r="I63" i="39"/>
  <c r="I62" i="39" s="1"/>
  <c r="J62" i="39"/>
  <c r="H62" i="39"/>
  <c r="G62" i="39"/>
  <c r="L60" i="39"/>
  <c r="L58" i="39" s="1"/>
  <c r="I60" i="39"/>
  <c r="L59" i="39"/>
  <c r="I59" i="39"/>
  <c r="I58" i="39" s="1"/>
  <c r="K58" i="39"/>
  <c r="J58" i="39"/>
  <c r="H58" i="39"/>
  <c r="G58" i="39"/>
  <c r="L56" i="39"/>
  <c r="L55" i="39" s="1"/>
  <c r="I56" i="39"/>
  <c r="I55" i="39" s="1"/>
  <c r="K55" i="39"/>
  <c r="J55" i="39"/>
  <c r="J50" i="39" s="1"/>
  <c r="H55" i="39"/>
  <c r="G55" i="39"/>
  <c r="G50" i="39" s="1"/>
  <c r="L53" i="39"/>
  <c r="I53" i="39"/>
  <c r="K51" i="39"/>
  <c r="J51" i="39"/>
  <c r="I51" i="39"/>
  <c r="H51" i="39"/>
  <c r="L51" i="39" s="1"/>
  <c r="L47" i="39"/>
  <c r="I47" i="39"/>
  <c r="L46" i="39"/>
  <c r="I46" i="39"/>
  <c r="L45" i="39"/>
  <c r="I45" i="39"/>
  <c r="I44" i="39" s="1"/>
  <c r="K44" i="39"/>
  <c r="J44" i="39"/>
  <c r="H44" i="39"/>
  <c r="G44" i="39"/>
  <c r="I42" i="39"/>
  <c r="J42" i="39" s="1"/>
  <c r="K42" i="39" s="1"/>
  <c r="H42" i="39"/>
  <c r="J41" i="39"/>
  <c r="J40" i="39" s="1"/>
  <c r="I41" i="39"/>
  <c r="I40" i="39" s="1"/>
  <c r="H41" i="39"/>
  <c r="G40" i="39"/>
  <c r="L36" i="39"/>
  <c r="I36" i="39"/>
  <c r="I33" i="39" s="1"/>
  <c r="I32" i="39" s="1"/>
  <c r="L35" i="39"/>
  <c r="L34" i="39"/>
  <c r="L33" i="39"/>
  <c r="L32" i="39" s="1"/>
  <c r="K33" i="39"/>
  <c r="K32" i="39" s="1"/>
  <c r="J33" i="39"/>
  <c r="J32" i="39" s="1"/>
  <c r="H33" i="39"/>
  <c r="H32" i="39" s="1"/>
  <c r="G33" i="39"/>
  <c r="G32" i="39"/>
  <c r="L29" i="39"/>
  <c r="L28" i="39"/>
  <c r="L27" i="39"/>
  <c r="L26" i="39"/>
  <c r="K26" i="39"/>
  <c r="J26" i="39"/>
  <c r="I26" i="39"/>
  <c r="H26" i="39"/>
  <c r="G26" i="39"/>
  <c r="L24" i="39"/>
  <c r="I24" i="39"/>
  <c r="L23" i="39"/>
  <c r="K23" i="39"/>
  <c r="J23" i="39"/>
  <c r="I23" i="39"/>
  <c r="H23" i="39"/>
  <c r="G23" i="39"/>
  <c r="L21" i="39"/>
  <c r="I21" i="39"/>
  <c r="L20" i="39"/>
  <c r="K19" i="39"/>
  <c r="J19" i="39"/>
  <c r="I19" i="39"/>
  <c r="I18" i="39" s="1"/>
  <c r="H19" i="39"/>
  <c r="L19" i="39" s="1"/>
  <c r="L18" i="39" s="1"/>
  <c r="K18" i="39"/>
  <c r="J18" i="39"/>
  <c r="G18" i="39"/>
  <c r="K16" i="39"/>
  <c r="K15" i="39" s="1"/>
  <c r="K14" i="39" s="1"/>
  <c r="J16" i="39"/>
  <c r="I16" i="39"/>
  <c r="H16" i="39"/>
  <c r="H15" i="39" s="1"/>
  <c r="J15" i="39"/>
  <c r="I15" i="39"/>
  <c r="G15" i="39"/>
  <c r="G14" i="39" s="1"/>
  <c r="G13" i="39" s="1"/>
  <c r="A5" i="39"/>
  <c r="I92" i="39" l="1"/>
  <c r="L139" i="39"/>
  <c r="L138" i="39" s="1"/>
  <c r="L137" i="39" s="1"/>
  <c r="H138" i="39"/>
  <c r="H137" i="39" s="1"/>
  <c r="K111" i="39"/>
  <c r="L42" i="39"/>
  <c r="L44" i="39"/>
  <c r="G49" i="39"/>
  <c r="H66" i="39"/>
  <c r="H111" i="39"/>
  <c r="G111" i="39"/>
  <c r="G155" i="39" s="1"/>
  <c r="J14" i="39"/>
  <c r="J13" i="39" s="1"/>
  <c r="K50" i="39"/>
  <c r="I50" i="39"/>
  <c r="I49" i="39" s="1"/>
  <c r="L73" i="39"/>
  <c r="L70" i="39" s="1"/>
  <c r="L119" i="39"/>
  <c r="I119" i="39"/>
  <c r="L134" i="39"/>
  <c r="M134" i="39" s="1"/>
  <c r="K13" i="39"/>
  <c r="L50" i="39"/>
  <c r="L66" i="39"/>
  <c r="J111" i="39"/>
  <c r="J155" i="39" s="1"/>
  <c r="I137" i="39"/>
  <c r="I111" i="39" s="1"/>
  <c r="K49" i="39"/>
  <c r="K155" i="39" s="1"/>
  <c r="I14" i="39"/>
  <c r="I13" i="39" s="1"/>
  <c r="J49" i="39"/>
  <c r="L92" i="39"/>
  <c r="M131" i="39"/>
  <c r="L129" i="39"/>
  <c r="L111" i="39" s="1"/>
  <c r="L16" i="39"/>
  <c r="L15" i="39" s="1"/>
  <c r="L14" i="39" s="1"/>
  <c r="H40" i="39"/>
  <c r="K41" i="39"/>
  <c r="K40" i="39" s="1"/>
  <c r="L63" i="39"/>
  <c r="L62" i="39" s="1"/>
  <c r="H18" i="39"/>
  <c r="H14" i="39" s="1"/>
  <c r="H13" i="39" s="1"/>
  <c r="L88" i="39"/>
  <c r="L85" i="39" s="1"/>
  <c r="H107" i="39"/>
  <c r="H50" i="39"/>
  <c r="H70" i="39"/>
  <c r="H85" i="39"/>
  <c r="H100" i="39"/>
  <c r="H92" i="39" s="1"/>
  <c r="L41" i="39" l="1"/>
  <c r="L40" i="39" s="1"/>
  <c r="I155" i="39"/>
  <c r="L13" i="39"/>
  <c r="L84" i="39"/>
  <c r="L49" i="39" s="1"/>
  <c r="L155" i="39" s="1"/>
  <c r="H49" i="39"/>
  <c r="H155" i="39" s="1"/>
</calcChain>
</file>

<file path=xl/sharedStrings.xml><?xml version="1.0" encoding="utf-8"?>
<sst xmlns="http://schemas.openxmlformats.org/spreadsheetml/2006/main" count="144" uniqueCount="132">
  <si>
    <t>(Valores en RD$)</t>
  </si>
  <si>
    <t>Clasificación Presupuestaria</t>
  </si>
  <si>
    <t xml:space="preserve">Presupuesto </t>
  </si>
  <si>
    <t>Tipo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</si>
  <si>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</si>
  <si>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</si>
  <si>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</si>
  <si>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</si>
  <si>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</si>
  <si>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</si>
  <si>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</si>
  <si>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</si>
  <si>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</si>
  <si>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</si>
  <si>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</si>
  <si>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</si>
  <si>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</si>
  <si>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</si>
  <si>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</si>
  <si>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</si>
  <si>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</si>
  <si>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</si>
  <si>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</si>
  <si>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</si>
  <si>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</si>
  <si>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</si>
  <si>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</si>
  <si>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</si>
  <si>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</si>
  <si>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</si>
  <si>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</si>
  <si>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</si>
  <si>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</si>
  <si>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</si>
  <si>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</si>
  <si>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</si>
  <si>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</si>
  <si>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</si>
  <si>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</si>
  <si>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</si>
  <si>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</si>
  <si>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</si>
  <si>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</si>
  <si>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</si>
  <si>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</si>
  <si>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</si>
  <si>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</si>
  <si>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</si>
  <si>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</si>
  <si>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</si>
  <si>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</si>
  <si>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</si>
  <si>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</si>
  <si>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</si>
  <si>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</si>
  <si>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</si>
  <si>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</si>
  <si>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</si>
  <si>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Personas</t>
  </si>
  <si>
    <t xml:space="preserve">Servicios de conservación , rep. menores e inst. temporales </t>
  </si>
  <si>
    <t>Reparaciones de maquinarias y equipos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</si>
  <si>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</si>
  <si>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</si>
  <si>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</si>
  <si>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</si>
  <si>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</si>
  <si>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</si>
  <si>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</si>
  <si>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</si>
  <si>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</si>
  <si>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</si>
  <si>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</si>
  <si>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</si>
  <si>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</si>
  <si>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</si>
  <si>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</si>
  <si>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</si>
  <si>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</si>
  <si>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</si>
  <si>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</si>
  <si>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</si>
  <si>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</si>
  <si>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</si>
  <si>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</si>
  <si>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</si>
  <si>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</si>
  <si>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</si>
  <si>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</si>
  <si>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</si>
  <si>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</si>
  <si>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</si>
  <si>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</si>
  <si>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</si>
  <si>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</si>
  <si>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</si>
  <si>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</si>
  <si>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</si>
  <si>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</si>
  <si>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>Muebles y equipos de oficina y estantería</t>
  </si>
  <si>
    <t>Equipos de computos</t>
  </si>
  <si>
    <t>Electrodomésticos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</si>
  <si>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</si>
  <si>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</si>
  <si>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</si>
  <si>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</si>
  <si>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</si>
  <si>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Equipo de elevación</t>
  </si>
  <si>
    <t xml:space="preserve">TOTAL </t>
  </si>
  <si>
    <t>Otras contrataciones de servicios</t>
  </si>
  <si>
    <t>Servicios de alimentación</t>
  </si>
  <si>
    <t>Compensación Extraordinarias</t>
  </si>
  <si>
    <t>Seguro de Bienes Muebles</t>
  </si>
  <si>
    <t>Automóviles y Camiones</t>
  </si>
  <si>
    <t xml:space="preserve"> </t>
  </si>
  <si>
    <t xml:space="preserve">Encargada de Presupuesto </t>
  </si>
  <si>
    <t>Efigenia Acevedo</t>
  </si>
  <si>
    <t>Bienes Intagibles</t>
  </si>
  <si>
    <t>Ojeto</t>
  </si>
  <si>
    <t>Rafael Toribio</t>
  </si>
  <si>
    <t>Otros servicios técnicos profecionales</t>
  </si>
  <si>
    <t>Presidente CES</t>
  </si>
  <si>
    <t>Servicios especiales de mantenimiento y reparación</t>
  </si>
  <si>
    <t xml:space="preserve">Licencias Informaticas Intelectuales, Industriales </t>
  </si>
  <si>
    <t>Director Administrativo Financiero</t>
  </si>
  <si>
    <t>Presupuesto por ejecutar</t>
  </si>
  <si>
    <t>Presupuesto Ene-Dic.2024</t>
  </si>
  <si>
    <t>Ejecut. Enero,  2024</t>
  </si>
  <si>
    <t>Ejecut. Febrero,  2024</t>
  </si>
  <si>
    <t>TOTAL</t>
  </si>
  <si>
    <t xml:space="preserve"> Ejecucion Presupuestal al 31 de Marzo 2024</t>
  </si>
  <si>
    <t>Ejecut. Marzo,  2024</t>
  </si>
  <si>
    <t xml:space="preserve"> Jóse Ventura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</si>
</sst>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b/>
      <i/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b/>
      <sz val="14"/>
      <color theme="1"/>
      <name val="Cambria"/>
      <family val="2"/>
      <scheme val="major"/>
    </font>
    <font>
      <sz val="11"/>
      <color rgb="FF00B0F0"/>
      <name val="Cambria"/>
      <family val="1"/>
    </font>
    <font>
      <b/>
      <sz val="13"/>
      <color theme="1"/>
      <name val="Cambria"/>
      <family val="1"/>
      <scheme val="major"/>
    </font>
    <font>
      <b/>
      <sz val="11"/>
      <color theme="1"/>
      <name val="Cambria"/>
      <family val="1"/>
    </font>
    <font>
      <b/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187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0" xfId="0" applyFont="1"/>
    <xf numFmtId="0" fontId="3" fillId="0" borderId="0" xfId="0" applyFont="1"/>
    <xf numFmtId="1" fontId="0" fillId="2" borderId="0" xfId="0" applyNumberFormat="1" applyFill="1"/>
    <xf numFmtId="166" fontId="5" fillId="2" borderId="5" xfId="1" applyNumberFormat="1" applyFont="1" applyFill="1" applyBorder="1"/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5" fontId="9" fillId="0" borderId="0" xfId="1" applyFont="1" applyAlignment="1">
      <alignment horizontal="center"/>
    </xf>
    <xf numFmtId="165" fontId="9" fillId="0" borderId="0" xfId="0" applyNumberFormat="1" applyFont="1" applyAlignment="1">
      <alignment horizontal="center"/>
    </xf>
    <xf numFmtId="165" fontId="9" fillId="0" borderId="0" xfId="1" applyFont="1"/>
    <xf numFmtId="165" fontId="0" fillId="2" borderId="0" xfId="1" applyFont="1" applyFill="1"/>
    <xf numFmtId="165" fontId="0" fillId="0" borderId="0" xfId="1" applyFont="1"/>
    <xf numFmtId="165" fontId="0" fillId="0" borderId="0" xfId="1" applyFont="1" applyBorder="1"/>
    <xf numFmtId="1" fontId="5" fillId="2" borderId="3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164" fontId="5" fillId="0" borderId="12" xfId="0" applyNumberFormat="1" applyFont="1" applyBorder="1"/>
    <xf numFmtId="166" fontId="5" fillId="2" borderId="7" xfId="1" applyNumberFormat="1" applyFont="1" applyFill="1" applyBorder="1"/>
    <xf numFmtId="164" fontId="7" fillId="0" borderId="3" xfId="0" applyNumberFormat="1" applyFont="1" applyBorder="1"/>
    <xf numFmtId="166" fontId="5" fillId="2" borderId="16" xfId="1" applyNumberFormat="1" applyFont="1" applyFill="1" applyBorder="1"/>
    <xf numFmtId="166" fontId="6" fillId="2" borderId="7" xfId="1" applyNumberFormat="1" applyFont="1" applyFill="1" applyBorder="1"/>
    <xf numFmtId="166" fontId="5" fillId="2" borderId="12" xfId="1" applyNumberFormat="1" applyFont="1" applyFill="1" applyBorder="1"/>
    <xf numFmtId="165" fontId="0" fillId="0" borderId="0" xfId="0" applyNumberFormat="1"/>
    <xf numFmtId="166" fontId="7" fillId="2" borderId="7" xfId="1" applyNumberFormat="1" applyFont="1" applyFill="1" applyBorder="1"/>
    <xf numFmtId="166" fontId="7" fillId="2" borderId="16" xfId="1" applyNumberFormat="1" applyFont="1" applyFill="1" applyBorder="1"/>
    <xf numFmtId="166" fontId="5" fillId="2" borderId="3" xfId="1" applyNumberFormat="1" applyFont="1" applyFill="1" applyBorder="1"/>
    <xf numFmtId="166" fontId="7" fillId="2" borderId="3" xfId="1" applyNumberFormat="1" applyFont="1" applyFill="1" applyBorder="1"/>
    <xf numFmtId="166" fontId="7" fillId="2" borderId="12" xfId="1" applyNumberFormat="1" applyFont="1" applyFill="1" applyBorder="1"/>
    <xf numFmtId="166" fontId="5" fillId="2" borderId="17" xfId="1" applyNumberFormat="1" applyFont="1" applyFill="1" applyBorder="1"/>
    <xf numFmtId="164" fontId="5" fillId="0" borderId="3" xfId="0" applyNumberFormat="1" applyFont="1" applyBorder="1"/>
    <xf numFmtId="164" fontId="7" fillId="0" borderId="7" xfId="0" applyNumberFormat="1" applyFont="1" applyBorder="1"/>
    <xf numFmtId="164" fontId="5" fillId="0" borderId="16" xfId="0" applyNumberFormat="1" applyFont="1" applyBorder="1"/>
    <xf numFmtId="166" fontId="6" fillId="2" borderId="3" xfId="1" applyNumberFormat="1" applyFont="1" applyFill="1" applyBorder="1"/>
    <xf numFmtId="165" fontId="9" fillId="0" borderId="0" xfId="0" applyNumberFormat="1" applyFont="1"/>
    <xf numFmtId="165" fontId="8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0" fontId="10" fillId="0" borderId="0" xfId="0" applyFont="1"/>
    <xf numFmtId="1" fontId="10" fillId="2" borderId="0" xfId="0" applyNumberFormat="1" applyFont="1" applyFill="1"/>
    <xf numFmtId="0" fontId="12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center"/>
    </xf>
    <xf numFmtId="1" fontId="13" fillId="2" borderId="0" xfId="0" applyNumberFormat="1" applyFont="1" applyFill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/>
    <xf numFmtId="1" fontId="13" fillId="2" borderId="4" xfId="0" applyNumberFormat="1" applyFont="1" applyFill="1" applyBorder="1"/>
    <xf numFmtId="0" fontId="13" fillId="0" borderId="5" xfId="0" applyFont="1" applyBorder="1" applyAlignment="1">
      <alignment horizontal="left"/>
    </xf>
    <xf numFmtId="0" fontId="13" fillId="0" borderId="5" xfId="0" applyFont="1" applyBorder="1" applyAlignment="1">
      <alignment horizontal="center" wrapText="1"/>
    </xf>
    <xf numFmtId="1" fontId="13" fillId="2" borderId="5" xfId="0" applyNumberFormat="1" applyFont="1" applyFill="1" applyBorder="1" applyAlignment="1">
      <alignment horizontal="center" wrapText="1"/>
    </xf>
    <xf numFmtId="0" fontId="14" fillId="0" borderId="5" xfId="0" applyFont="1" applyBorder="1"/>
    <xf numFmtId="0" fontId="13" fillId="0" borderId="3" xfId="0" applyFont="1" applyBorder="1" applyAlignment="1">
      <alignment horizontal="center" wrapText="1"/>
    </xf>
    <xf numFmtId="0" fontId="13" fillId="0" borderId="11" xfId="0" applyFont="1" applyBorder="1" applyAlignment="1">
      <alignment horizontal="center"/>
    </xf>
    <xf numFmtId="1" fontId="13" fillId="2" borderId="5" xfId="0" applyNumberFormat="1" applyFont="1" applyFill="1" applyBorder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2" fillId="0" borderId="7" xfId="0" applyFont="1" applyBorder="1"/>
    <xf numFmtId="0" fontId="12" fillId="0" borderId="8" xfId="0" applyFont="1" applyBorder="1"/>
    <xf numFmtId="0" fontId="13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 wrapText="1"/>
    </xf>
    <xf numFmtId="164" fontId="13" fillId="0" borderId="8" xfId="0" applyNumberFormat="1" applyFont="1" applyBorder="1" applyAlignment="1">
      <alignment horizontal="center"/>
    </xf>
    <xf numFmtId="1" fontId="13" fillId="2" borderId="8" xfId="0" applyNumberFormat="1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 wrapText="1"/>
    </xf>
    <xf numFmtId="164" fontId="13" fillId="0" borderId="11" xfId="0" applyNumberFormat="1" applyFont="1" applyBorder="1"/>
    <xf numFmtId="164" fontId="13" fillId="2" borderId="11" xfId="0" applyNumberFormat="1" applyFont="1" applyFill="1" applyBorder="1"/>
    <xf numFmtId="166" fontId="13" fillId="2" borderId="6" xfId="1" applyNumberFormat="1" applyFont="1" applyFill="1" applyBorder="1"/>
    <xf numFmtId="164" fontId="15" fillId="0" borderId="5" xfId="0" applyNumberFormat="1" applyFont="1" applyBorder="1"/>
    <xf numFmtId="166" fontId="15" fillId="2" borderId="5" xfId="1" applyNumberFormat="1" applyFont="1" applyFill="1" applyBorder="1"/>
    <xf numFmtId="0" fontId="12" fillId="0" borderId="6" xfId="0" applyFont="1" applyBorder="1" applyAlignment="1">
      <alignment wrapText="1"/>
    </xf>
    <xf numFmtId="164" fontId="13" fillId="0" borderId="8" xfId="0" applyNumberFormat="1" applyFont="1" applyBorder="1"/>
    <xf numFmtId="166" fontId="13" fillId="2" borderId="8" xfId="1" applyNumberFormat="1" applyFont="1" applyFill="1" applyBorder="1"/>
    <xf numFmtId="164" fontId="12" fillId="0" borderId="6" xfId="0" applyNumberFormat="1" applyFont="1" applyBorder="1"/>
    <xf numFmtId="166" fontId="12" fillId="2" borderId="6" xfId="1" applyNumberFormat="1" applyFont="1" applyFill="1" applyBorder="1"/>
    <xf numFmtId="0" fontId="13" fillId="0" borderId="6" xfId="0" applyFont="1" applyBorder="1" applyAlignment="1">
      <alignment wrapText="1"/>
    </xf>
    <xf numFmtId="166" fontId="13" fillId="2" borderId="11" xfId="1" applyNumberFormat="1" applyFont="1" applyFill="1" applyBorder="1"/>
    <xf numFmtId="0" fontId="15" fillId="0" borderId="6" xfId="0" applyFont="1" applyBorder="1" applyAlignment="1">
      <alignment wrapText="1"/>
    </xf>
    <xf numFmtId="164" fontId="15" fillId="0" borderId="8" xfId="0" applyNumberFormat="1" applyFont="1" applyBorder="1"/>
    <xf numFmtId="164" fontId="15" fillId="0" borderId="6" xfId="0" applyNumberFormat="1" applyFont="1" applyBorder="1"/>
    <xf numFmtId="166" fontId="15" fillId="2" borderId="6" xfId="1" applyNumberFormat="1" applyFont="1" applyFill="1" applyBorder="1"/>
    <xf numFmtId="166" fontId="15" fillId="2" borderId="8" xfId="1" applyNumberFormat="1" applyFont="1" applyFill="1" applyBorder="1"/>
    <xf numFmtId="164" fontId="15" fillId="0" borderId="11" xfId="0" applyNumberFormat="1" applyFont="1" applyBorder="1"/>
    <xf numFmtId="164" fontId="13" fillId="0" borderId="5" xfId="0" applyNumberFormat="1" applyFont="1" applyBorder="1"/>
    <xf numFmtId="166" fontId="13" fillId="2" borderId="5" xfId="1" applyNumberFormat="1" applyFont="1" applyFill="1" applyBorder="1"/>
    <xf numFmtId="164" fontId="16" fillId="0" borderId="6" xfId="0" applyNumberFormat="1" applyFont="1" applyBorder="1"/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166" fontId="15" fillId="2" borderId="11" xfId="1" applyNumberFormat="1" applyFont="1" applyFill="1" applyBorder="1"/>
    <xf numFmtId="0" fontId="15" fillId="0" borderId="6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6" xfId="0" applyFont="1" applyFill="1" applyBorder="1" applyAlignment="1">
      <alignment wrapText="1"/>
    </xf>
    <xf numFmtId="164" fontId="15" fillId="2" borderId="11" xfId="0" applyNumberFormat="1" applyFont="1" applyFill="1" applyBorder="1"/>
    <xf numFmtId="164" fontId="15" fillId="2" borderId="6" xfId="0" applyNumberFormat="1" applyFont="1" applyFill="1" applyBorder="1"/>
    <xf numFmtId="164" fontId="13" fillId="0" borderId="6" xfId="0" applyNumberFormat="1" applyFont="1" applyBorder="1"/>
    <xf numFmtId="164" fontId="13" fillId="2" borderId="5" xfId="0" applyNumberFormat="1" applyFont="1" applyFill="1" applyBorder="1"/>
    <xf numFmtId="0" fontId="15" fillId="2" borderId="6" xfId="0" applyFont="1" applyFill="1" applyBorder="1" applyAlignment="1">
      <alignment wrapText="1"/>
    </xf>
    <xf numFmtId="164" fontId="13" fillId="2" borderId="6" xfId="0" applyNumberFormat="1" applyFont="1" applyFill="1" applyBorder="1"/>
    <xf numFmtId="0" fontId="15" fillId="0" borderId="9" xfId="0" applyFont="1" applyBorder="1" applyAlignment="1">
      <alignment wrapText="1"/>
    </xf>
    <xf numFmtId="0" fontId="13" fillId="0" borderId="9" xfId="0" applyFont="1" applyBorder="1" applyAlignment="1">
      <alignment wrapText="1"/>
    </xf>
    <xf numFmtId="164" fontId="13" fillId="0" borderId="10" xfId="0" applyNumberFormat="1" applyFont="1" applyBorder="1"/>
    <xf numFmtId="166" fontId="13" fillId="2" borderId="10" xfId="1" applyNumberFormat="1" applyFont="1" applyFill="1" applyBorder="1"/>
    <xf numFmtId="164" fontId="13" fillId="2" borderId="8" xfId="0" applyNumberFormat="1" applyFont="1" applyFill="1" applyBorder="1"/>
    <xf numFmtId="166" fontId="12" fillId="2" borderId="5" xfId="1" applyNumberFormat="1" applyFont="1" applyFill="1" applyBorder="1"/>
    <xf numFmtId="0" fontId="13" fillId="0" borderId="7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3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2" fillId="0" borderId="7" xfId="0" applyFont="1" applyBorder="1" applyAlignment="1">
      <alignment wrapText="1"/>
    </xf>
    <xf numFmtId="164" fontId="15" fillId="2" borderId="5" xfId="0" applyNumberFormat="1" applyFont="1" applyFill="1" applyBorder="1"/>
    <xf numFmtId="0" fontId="15" fillId="0" borderId="9" xfId="0" applyFont="1" applyBorder="1"/>
    <xf numFmtId="0" fontId="12" fillId="0" borderId="11" xfId="0" applyFont="1" applyBorder="1" applyAlignment="1">
      <alignment horizontal="center"/>
    </xf>
    <xf numFmtId="0" fontId="12" fillId="0" borderId="12" xfId="0" applyFont="1" applyBorder="1"/>
    <xf numFmtId="0" fontId="12" fillId="0" borderId="11" xfId="0" applyFont="1" applyBorder="1"/>
    <xf numFmtId="0" fontId="13" fillId="0" borderId="15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164" fontId="12" fillId="0" borderId="0" xfId="0" applyNumberFormat="1" applyFont="1"/>
    <xf numFmtId="1" fontId="12" fillId="2" borderId="0" xfId="0" applyNumberFormat="1" applyFont="1" applyFill="1"/>
    <xf numFmtId="49" fontId="12" fillId="0" borderId="0" xfId="0" applyNumberFormat="1" applyFont="1" applyAlignment="1">
      <alignment horizontal="center"/>
    </xf>
    <xf numFmtId="0" fontId="17" fillId="0" borderId="0" xfId="0" applyFont="1"/>
    <xf numFmtId="165" fontId="12" fillId="2" borderId="0" xfId="1" applyFont="1" applyFill="1" applyBorder="1"/>
    <xf numFmtId="49" fontId="12" fillId="0" borderId="0" xfId="0" applyNumberFormat="1" applyFont="1"/>
    <xf numFmtId="0" fontId="17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165" fontId="12" fillId="2" borderId="0" xfId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0" fillId="0" borderId="0" xfId="0" applyNumberFormat="1" applyFont="1" applyAlignment="1">
      <alignment horizontal="center"/>
    </xf>
    <xf numFmtId="165" fontId="8" fillId="0" borderId="0" xfId="0" applyNumberFormat="1" applyFont="1"/>
    <xf numFmtId="0" fontId="17" fillId="0" borderId="14" xfId="0" applyFont="1" applyBorder="1" applyAlignment="1">
      <alignment horizontal="center"/>
    </xf>
    <xf numFmtId="165" fontId="8" fillId="0" borderId="0" xfId="1" applyFont="1" applyBorder="1" applyAlignment="1">
      <alignment horizontal="center"/>
    </xf>
    <xf numFmtId="164" fontId="18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horizontal="center"/>
    </xf>
    <xf numFmtId="0" fontId="17" fillId="0" borderId="13" xfId="0" applyFont="1" applyBorder="1" applyAlignment="1">
      <alignment horizontal="center"/>
    </xf>
    <xf numFmtId="0" fontId="20" fillId="0" borderId="0" xfId="0" applyFont="1" applyAlignment="1">
      <alignment horizontal="center"/>
    </xf>
    <xf numFmtId="164" fontId="20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5" fontId="17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165" fontId="10" fillId="2" borderId="0" xfId="1" applyFont="1" applyFill="1"/>
    <xf numFmtId="0" fontId="13" fillId="0" borderId="5" xfId="0" applyFont="1" applyBorder="1" applyAlignment="1">
      <alignment horizontal="center"/>
    </xf>
    <xf numFmtId="164" fontId="13" fillId="2" borderId="10" xfId="0" applyNumberFormat="1" applyFont="1" applyFill="1" applyBorder="1"/>
    <xf numFmtId="166" fontId="0" fillId="0" borderId="0" xfId="0" applyNumberFormat="1"/>
    <xf numFmtId="165" fontId="1" fillId="0" borderId="0" xfId="0" applyNumberFormat="1" applyFont="1"/>
    <xf numFmtId="166" fontId="0" fillId="2" borderId="0" xfId="0" applyNumberFormat="1" applyFill="1"/>
    <xf numFmtId="164" fontId="0" fillId="0" borderId="0" xfId="0" applyNumberFormat="1"/>
    <xf numFmtId="165" fontId="22" fillId="0" borderId="0" xfId="1" applyFont="1" applyAlignment="1">
      <alignment wrapText="1"/>
    </xf>
    <xf numFmtId="165" fontId="14" fillId="2" borderId="0" xfId="1" applyFont="1" applyFill="1" applyBorder="1" applyAlignment="1">
      <alignment horizontal="center"/>
    </xf>
    <xf numFmtId="165" fontId="22" fillId="0" borderId="0" xfId="1" applyFont="1"/>
    <xf numFmtId="165" fontId="23" fillId="2" borderId="0" xfId="1" applyFont="1" applyFill="1" applyBorder="1" applyAlignment="1">
      <alignment horizontal="center"/>
    </xf>
    <xf numFmtId="164" fontId="24" fillId="0" borderId="0" xfId="0" applyNumberFormat="1" applyFont="1" applyAlignment="1">
      <alignment horizontal="center"/>
    </xf>
    <xf numFmtId="165" fontId="24" fillId="0" borderId="0" xfId="0" applyNumberFormat="1" applyFont="1"/>
    <xf numFmtId="164" fontId="22" fillId="0" borderId="0" xfId="0" applyNumberFormat="1" applyFont="1" applyAlignment="1">
      <alignment horizontal="center"/>
    </xf>
    <xf numFmtId="165" fontId="1" fillId="0" borderId="0" xfId="1" applyFont="1"/>
    <xf numFmtId="164" fontId="22" fillId="0" borderId="0" xfId="0" applyNumberFormat="1" applyFont="1" applyAlignment="1">
      <alignment horizontal="left"/>
    </xf>
    <xf numFmtId="164" fontId="24" fillId="0" borderId="0" xfId="0" applyNumberFormat="1" applyFont="1" applyAlignment="1">
      <alignment horizontal="left"/>
    </xf>
    <xf numFmtId="165" fontId="22" fillId="0" borderId="0" xfId="1" applyFont="1" applyAlignment="1">
      <alignment horizontal="left"/>
    </xf>
    <xf numFmtId="164" fontId="9" fillId="0" borderId="0" xfId="0" applyNumberFormat="1" applyFont="1" applyAlignment="1">
      <alignment horizontal="left"/>
    </xf>
    <xf numFmtId="165" fontId="9" fillId="2" borderId="0" xfId="1" applyFont="1" applyFill="1" applyBorder="1" applyAlignment="1">
      <alignment horizontal="left"/>
    </xf>
    <xf numFmtId="0" fontId="9" fillId="0" borderId="0" xfId="0" applyFont="1" applyAlignment="1">
      <alignment horizontal="left"/>
    </xf>
    <xf numFmtId="1" fontId="22" fillId="2" borderId="0" xfId="0" applyNumberFormat="1" applyFont="1" applyFill="1" applyAlignment="1">
      <alignment horizontal="left"/>
    </xf>
    <xf numFmtId="165" fontId="24" fillId="0" borderId="0" xfId="1" applyFont="1" applyAlignment="1">
      <alignment horizontal="left"/>
    </xf>
    <xf numFmtId="165" fontId="24" fillId="0" borderId="0" xfId="1" applyFont="1"/>
    <xf numFmtId="165" fontId="24" fillId="0" borderId="18" xfId="1" applyFont="1" applyBorder="1"/>
    <xf numFmtId="165" fontId="24" fillId="2" borderId="0" xfId="1" applyFont="1" applyFill="1" applyAlignment="1">
      <alignment horizontal="left"/>
    </xf>
    <xf numFmtId="165" fontId="22" fillId="2" borderId="0" xfId="1" applyFont="1" applyFill="1" applyAlignment="1">
      <alignment horizontal="left"/>
    </xf>
    <xf numFmtId="165" fontId="9" fillId="2" borderId="0" xfId="1" applyFont="1" applyFill="1" applyAlignment="1">
      <alignment horizontal="left"/>
    </xf>
    <xf numFmtId="1" fontId="22" fillId="2" borderId="0" xfId="0" applyNumberFormat="1" applyFont="1" applyFill="1"/>
    <xf numFmtId="165" fontId="24" fillId="2" borderId="0" xfId="1" applyFont="1" applyFill="1"/>
    <xf numFmtId="165" fontId="24" fillId="2" borderId="0" xfId="1" applyFont="1" applyFill="1" applyBorder="1"/>
    <xf numFmtId="165" fontId="24" fillId="2" borderId="13" xfId="1" applyFont="1" applyFill="1" applyBorder="1"/>
    <xf numFmtId="165" fontId="1" fillId="2" borderId="0" xfId="1" applyFont="1" applyFill="1" applyAlignment="1">
      <alignment horizontal="left"/>
    </xf>
    <xf numFmtId="165" fontId="24" fillId="2" borderId="19" xfId="1" applyFont="1" applyFill="1" applyBorder="1"/>
    <xf numFmtId="165" fontId="22" fillId="2" borderId="0" xfId="1" applyFont="1" applyFill="1"/>
    <xf numFmtId="1" fontId="1" fillId="2" borderId="0" xfId="0" applyNumberFormat="1" applyFont="1" applyFill="1"/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ejo%20Econ&#243;mico%20(CES)/2020/2019/BIANNY%20REYES%20PROYECTOS/Consejo%20Econ&#243;mico%20(CES)/ESTADOS%20Y%20REPORTES%20MENSUAL%20ABRIL,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de Situación Financiera"/>
      <sheetName val="Estado de Rendimiento Financier"/>
      <sheetName val="Estado de Cambio"/>
      <sheetName val="Estado de flujo de Efectivo"/>
      <sheetName val="Ejecución Presupuestal"/>
      <sheetName val="Ejecución por Trimestre"/>
      <sheetName val="Nota de Disponibiliddes"/>
      <sheetName val="NOTA "/>
      <sheetName val="Nota CxC"/>
      <sheetName val="Moviliario y Equipo Neto"/>
      <sheetName val="Nota Bienes Intangibles"/>
      <sheetName val="Nota CxP"/>
      <sheetName val="Nota Ret. y Acum por P"/>
      <sheetName val="Ingresos"/>
      <sheetName val="Nota Relación de Gastos"/>
      <sheetName val="cuadre 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66B02-4132-4EBF-9F4B-3276C2F46E44}">
  <dimension ref="A1:Y256"/>
  <sheetViews>
    <sheetView tabSelected="1" topLeftCell="J155" workbookViewId="0">
      <selection activeCell="M166" sqref="M166"/>
    </sheetView>
  </sheetViews>
  <sheetFormatPr baseColWidth="10" defaultColWidth="11.42578125" defaultRowHeight="15" x14ac:dyDescent="0.25"/>
  <cols>
    <col min="1" max="1" width="6.7109375" customWidth="1"/>
    <col min="2" max="2" width="9.42578125" customWidth="1"/>
    <col min="3" max="3" width="7.42578125" bestFit="1" customWidth="1"/>
    <col min="4" max="4" width="5.7109375" customWidth="1"/>
    <col min="5" max="5" width="4.5703125" customWidth="1"/>
    <col min="6" max="6" width="44.85546875" customWidth="1"/>
    <col min="7" max="7" width="16.7109375" customWidth="1"/>
    <col min="8" max="8" width="14" style="5" customWidth="1"/>
    <col min="9" max="9" width="23.42578125" hidden="1" customWidth="1"/>
    <col min="10" max="10" width="18.42578125" customWidth="1"/>
    <col min="11" max="11" width="15.7109375" customWidth="1"/>
    <col min="12" max="12" width="15.28515625" customWidth="1"/>
    <col min="13" max="13" width="80" customWidth="1"/>
    <col min="14" max="14" width="14.140625" bestFit="1" customWidth="1"/>
    <col min="15" max="15" width="87.140625" customWidth="1"/>
    <col min="16" max="16" width="37.5703125" customWidth="1"/>
    <col min="17" max="17" width="19.42578125" customWidth="1"/>
    <col min="18" max="18" width="66.42578125" customWidth="1"/>
    <col min="19" max="19" width="28.5703125" customWidth="1"/>
    <col min="20" max="20" width="19.140625" customWidth="1"/>
    <col min="21" max="22" width="14.140625" bestFit="1" customWidth="1"/>
    <col min="23" max="23" width="19.7109375" customWidth="1"/>
    <col min="25" max="25" width="13.140625" bestFit="1" customWidth="1"/>
    <col min="229" max="229" width="4.85546875" bestFit="1" customWidth="1"/>
    <col min="230" max="230" width="5.85546875" bestFit="1" customWidth="1"/>
    <col min="231" max="231" width="7.42578125" bestFit="1" customWidth="1"/>
    <col min="232" max="232" width="8.140625" bestFit="1" customWidth="1"/>
    <col min="233" max="233" width="4.5703125" bestFit="1" customWidth="1"/>
    <col min="234" max="234" width="57.5703125" customWidth="1"/>
    <col min="235" max="235" width="14.28515625" customWidth="1"/>
    <col min="236" max="236" width="0.85546875" customWidth="1"/>
    <col min="237" max="237" width="16.5703125" bestFit="1" customWidth="1"/>
    <col min="238" max="238" width="13.42578125" bestFit="1" customWidth="1"/>
    <col min="485" max="485" width="4.85546875" bestFit="1" customWidth="1"/>
    <col min="486" max="486" width="5.85546875" bestFit="1" customWidth="1"/>
    <col min="487" max="487" width="7.42578125" bestFit="1" customWidth="1"/>
    <col min="488" max="488" width="8.140625" bestFit="1" customWidth="1"/>
    <col min="489" max="489" width="4.5703125" bestFit="1" customWidth="1"/>
    <col min="490" max="490" width="57.5703125" customWidth="1"/>
    <col min="491" max="491" width="14.28515625" customWidth="1"/>
    <col min="492" max="492" width="0.85546875" customWidth="1"/>
    <col min="493" max="493" width="16.5703125" bestFit="1" customWidth="1"/>
    <col min="494" max="494" width="13.42578125" bestFit="1" customWidth="1"/>
    <col min="741" max="741" width="4.85546875" bestFit="1" customWidth="1"/>
    <col min="742" max="742" width="5.85546875" bestFit="1" customWidth="1"/>
    <col min="743" max="743" width="7.42578125" bestFit="1" customWidth="1"/>
    <col min="744" max="744" width="8.140625" bestFit="1" customWidth="1"/>
    <col min="745" max="745" width="4.5703125" bestFit="1" customWidth="1"/>
    <col min="746" max="746" width="57.5703125" customWidth="1"/>
    <col min="747" max="747" width="14.28515625" customWidth="1"/>
    <col min="748" max="748" width="0.85546875" customWidth="1"/>
    <col min="749" max="749" width="16.5703125" bestFit="1" customWidth="1"/>
    <col min="750" max="750" width="13.42578125" bestFit="1" customWidth="1"/>
    <col min="997" max="997" width="4.85546875" bestFit="1" customWidth="1"/>
    <col min="998" max="998" width="5.85546875" bestFit="1" customWidth="1"/>
    <col min="999" max="999" width="7.42578125" bestFit="1" customWidth="1"/>
    <col min="1000" max="1000" width="8.140625" bestFit="1" customWidth="1"/>
    <col min="1001" max="1001" width="4.5703125" bestFit="1" customWidth="1"/>
    <col min="1002" max="1002" width="57.5703125" customWidth="1"/>
    <col min="1003" max="1003" width="14.28515625" customWidth="1"/>
    <col min="1004" max="1004" width="0.85546875" customWidth="1"/>
    <col min="1005" max="1005" width="16.5703125" bestFit="1" customWidth="1"/>
    <col min="1006" max="1006" width="13.42578125" bestFit="1" customWidth="1"/>
    <col min="1253" max="1253" width="4.85546875" bestFit="1" customWidth="1"/>
    <col min="1254" max="1254" width="5.85546875" bestFit="1" customWidth="1"/>
    <col min="1255" max="1255" width="7.42578125" bestFit="1" customWidth="1"/>
    <col min="1256" max="1256" width="8.140625" bestFit="1" customWidth="1"/>
    <col min="1257" max="1257" width="4.5703125" bestFit="1" customWidth="1"/>
    <col min="1258" max="1258" width="57.5703125" customWidth="1"/>
    <col min="1259" max="1259" width="14.28515625" customWidth="1"/>
    <col min="1260" max="1260" width="0.85546875" customWidth="1"/>
    <col min="1261" max="1261" width="16.5703125" bestFit="1" customWidth="1"/>
    <col min="1262" max="1262" width="13.42578125" bestFit="1" customWidth="1"/>
    <col min="1509" max="1509" width="4.85546875" bestFit="1" customWidth="1"/>
    <col min="1510" max="1510" width="5.85546875" bestFit="1" customWidth="1"/>
    <col min="1511" max="1511" width="7.42578125" bestFit="1" customWidth="1"/>
    <col min="1512" max="1512" width="8.140625" bestFit="1" customWidth="1"/>
    <col min="1513" max="1513" width="4.5703125" bestFit="1" customWidth="1"/>
    <col min="1514" max="1514" width="57.5703125" customWidth="1"/>
    <col min="1515" max="1515" width="14.28515625" customWidth="1"/>
    <col min="1516" max="1516" width="0.85546875" customWidth="1"/>
    <col min="1517" max="1517" width="16.5703125" bestFit="1" customWidth="1"/>
    <col min="1518" max="1518" width="13.42578125" bestFit="1" customWidth="1"/>
    <col min="1765" max="1765" width="4.85546875" bestFit="1" customWidth="1"/>
    <col min="1766" max="1766" width="5.85546875" bestFit="1" customWidth="1"/>
    <col min="1767" max="1767" width="7.42578125" bestFit="1" customWidth="1"/>
    <col min="1768" max="1768" width="8.140625" bestFit="1" customWidth="1"/>
    <col min="1769" max="1769" width="4.5703125" bestFit="1" customWidth="1"/>
    <col min="1770" max="1770" width="57.5703125" customWidth="1"/>
    <col min="1771" max="1771" width="14.28515625" customWidth="1"/>
    <col min="1772" max="1772" width="0.85546875" customWidth="1"/>
    <col min="1773" max="1773" width="16.5703125" bestFit="1" customWidth="1"/>
    <col min="1774" max="1774" width="13.42578125" bestFit="1" customWidth="1"/>
    <col min="2021" max="2021" width="4.85546875" bestFit="1" customWidth="1"/>
    <col min="2022" max="2022" width="5.85546875" bestFit="1" customWidth="1"/>
    <col min="2023" max="2023" width="7.42578125" bestFit="1" customWidth="1"/>
    <col min="2024" max="2024" width="8.140625" bestFit="1" customWidth="1"/>
    <col min="2025" max="2025" width="4.5703125" bestFit="1" customWidth="1"/>
    <col min="2026" max="2026" width="57.5703125" customWidth="1"/>
    <col min="2027" max="2027" width="14.28515625" customWidth="1"/>
    <col min="2028" max="2028" width="0.85546875" customWidth="1"/>
    <col min="2029" max="2029" width="16.5703125" bestFit="1" customWidth="1"/>
    <col min="2030" max="2030" width="13.42578125" bestFit="1" customWidth="1"/>
    <col min="2277" max="2277" width="4.85546875" bestFit="1" customWidth="1"/>
    <col min="2278" max="2278" width="5.85546875" bestFit="1" customWidth="1"/>
    <col min="2279" max="2279" width="7.42578125" bestFit="1" customWidth="1"/>
    <col min="2280" max="2280" width="8.140625" bestFit="1" customWidth="1"/>
    <col min="2281" max="2281" width="4.5703125" bestFit="1" customWidth="1"/>
    <col min="2282" max="2282" width="57.5703125" customWidth="1"/>
    <col min="2283" max="2283" width="14.28515625" customWidth="1"/>
    <col min="2284" max="2284" width="0.85546875" customWidth="1"/>
    <col min="2285" max="2285" width="16.5703125" bestFit="1" customWidth="1"/>
    <col min="2286" max="2286" width="13.42578125" bestFit="1" customWidth="1"/>
    <col min="2533" max="2533" width="4.85546875" bestFit="1" customWidth="1"/>
    <col min="2534" max="2534" width="5.85546875" bestFit="1" customWidth="1"/>
    <col min="2535" max="2535" width="7.42578125" bestFit="1" customWidth="1"/>
    <col min="2536" max="2536" width="8.140625" bestFit="1" customWidth="1"/>
    <col min="2537" max="2537" width="4.5703125" bestFit="1" customWidth="1"/>
    <col min="2538" max="2538" width="57.5703125" customWidth="1"/>
    <col min="2539" max="2539" width="14.28515625" customWidth="1"/>
    <col min="2540" max="2540" width="0.85546875" customWidth="1"/>
    <col min="2541" max="2541" width="16.5703125" bestFit="1" customWidth="1"/>
    <col min="2542" max="2542" width="13.42578125" bestFit="1" customWidth="1"/>
    <col min="2789" max="2789" width="4.85546875" bestFit="1" customWidth="1"/>
    <col min="2790" max="2790" width="5.85546875" bestFit="1" customWidth="1"/>
    <col min="2791" max="2791" width="7.42578125" bestFit="1" customWidth="1"/>
    <col min="2792" max="2792" width="8.140625" bestFit="1" customWidth="1"/>
    <col min="2793" max="2793" width="4.5703125" bestFit="1" customWidth="1"/>
    <col min="2794" max="2794" width="57.5703125" customWidth="1"/>
    <col min="2795" max="2795" width="14.28515625" customWidth="1"/>
    <col min="2796" max="2796" width="0.85546875" customWidth="1"/>
    <col min="2797" max="2797" width="16.5703125" bestFit="1" customWidth="1"/>
    <col min="2798" max="2798" width="13.42578125" bestFit="1" customWidth="1"/>
    <col min="3045" max="3045" width="4.85546875" bestFit="1" customWidth="1"/>
    <col min="3046" max="3046" width="5.85546875" bestFit="1" customWidth="1"/>
    <col min="3047" max="3047" width="7.42578125" bestFit="1" customWidth="1"/>
    <col min="3048" max="3048" width="8.140625" bestFit="1" customWidth="1"/>
    <col min="3049" max="3049" width="4.5703125" bestFit="1" customWidth="1"/>
    <col min="3050" max="3050" width="57.5703125" customWidth="1"/>
    <col min="3051" max="3051" width="14.28515625" customWidth="1"/>
    <col min="3052" max="3052" width="0.85546875" customWidth="1"/>
    <col min="3053" max="3053" width="16.5703125" bestFit="1" customWidth="1"/>
    <col min="3054" max="3054" width="13.42578125" bestFit="1" customWidth="1"/>
    <col min="3301" max="3301" width="4.85546875" bestFit="1" customWidth="1"/>
    <col min="3302" max="3302" width="5.85546875" bestFit="1" customWidth="1"/>
    <col min="3303" max="3303" width="7.42578125" bestFit="1" customWidth="1"/>
    <col min="3304" max="3304" width="8.140625" bestFit="1" customWidth="1"/>
    <col min="3305" max="3305" width="4.5703125" bestFit="1" customWidth="1"/>
    <col min="3306" max="3306" width="57.5703125" customWidth="1"/>
    <col min="3307" max="3307" width="14.28515625" customWidth="1"/>
    <col min="3308" max="3308" width="0.85546875" customWidth="1"/>
    <col min="3309" max="3309" width="16.5703125" bestFit="1" customWidth="1"/>
    <col min="3310" max="3310" width="13.42578125" bestFit="1" customWidth="1"/>
    <col min="3557" max="3557" width="4.85546875" bestFit="1" customWidth="1"/>
    <col min="3558" max="3558" width="5.85546875" bestFit="1" customWidth="1"/>
    <col min="3559" max="3559" width="7.42578125" bestFit="1" customWidth="1"/>
    <col min="3560" max="3560" width="8.140625" bestFit="1" customWidth="1"/>
    <col min="3561" max="3561" width="4.5703125" bestFit="1" customWidth="1"/>
    <col min="3562" max="3562" width="57.5703125" customWidth="1"/>
    <col min="3563" max="3563" width="14.28515625" customWidth="1"/>
    <col min="3564" max="3564" width="0.85546875" customWidth="1"/>
    <col min="3565" max="3565" width="16.5703125" bestFit="1" customWidth="1"/>
    <col min="3566" max="3566" width="13.42578125" bestFit="1" customWidth="1"/>
    <col min="3813" max="3813" width="4.85546875" bestFit="1" customWidth="1"/>
    <col min="3814" max="3814" width="5.85546875" bestFit="1" customWidth="1"/>
    <col min="3815" max="3815" width="7.42578125" bestFit="1" customWidth="1"/>
    <col min="3816" max="3816" width="8.140625" bestFit="1" customWidth="1"/>
    <col min="3817" max="3817" width="4.5703125" bestFit="1" customWidth="1"/>
    <col min="3818" max="3818" width="57.5703125" customWidth="1"/>
    <col min="3819" max="3819" width="14.28515625" customWidth="1"/>
    <col min="3820" max="3820" width="0.85546875" customWidth="1"/>
    <col min="3821" max="3821" width="16.5703125" bestFit="1" customWidth="1"/>
    <col min="3822" max="3822" width="13.42578125" bestFit="1" customWidth="1"/>
    <col min="4069" max="4069" width="4.85546875" bestFit="1" customWidth="1"/>
    <col min="4070" max="4070" width="5.85546875" bestFit="1" customWidth="1"/>
    <col min="4071" max="4071" width="7.42578125" bestFit="1" customWidth="1"/>
    <col min="4072" max="4072" width="8.140625" bestFit="1" customWidth="1"/>
    <col min="4073" max="4073" width="4.5703125" bestFit="1" customWidth="1"/>
    <col min="4074" max="4074" width="57.5703125" customWidth="1"/>
    <col min="4075" max="4075" width="14.28515625" customWidth="1"/>
    <col min="4076" max="4076" width="0.85546875" customWidth="1"/>
    <col min="4077" max="4077" width="16.5703125" bestFit="1" customWidth="1"/>
    <col min="4078" max="4078" width="13.42578125" bestFit="1" customWidth="1"/>
    <col min="4325" max="4325" width="4.85546875" bestFit="1" customWidth="1"/>
    <col min="4326" max="4326" width="5.85546875" bestFit="1" customWidth="1"/>
    <col min="4327" max="4327" width="7.42578125" bestFit="1" customWidth="1"/>
    <col min="4328" max="4328" width="8.140625" bestFit="1" customWidth="1"/>
    <col min="4329" max="4329" width="4.5703125" bestFit="1" customWidth="1"/>
    <col min="4330" max="4330" width="57.5703125" customWidth="1"/>
    <col min="4331" max="4331" width="14.28515625" customWidth="1"/>
    <col min="4332" max="4332" width="0.85546875" customWidth="1"/>
    <col min="4333" max="4333" width="16.5703125" bestFit="1" customWidth="1"/>
    <col min="4334" max="4334" width="13.42578125" bestFit="1" customWidth="1"/>
    <col min="4581" max="4581" width="4.85546875" bestFit="1" customWidth="1"/>
    <col min="4582" max="4582" width="5.85546875" bestFit="1" customWidth="1"/>
    <col min="4583" max="4583" width="7.42578125" bestFit="1" customWidth="1"/>
    <col min="4584" max="4584" width="8.140625" bestFit="1" customWidth="1"/>
    <col min="4585" max="4585" width="4.5703125" bestFit="1" customWidth="1"/>
    <col min="4586" max="4586" width="57.5703125" customWidth="1"/>
    <col min="4587" max="4587" width="14.28515625" customWidth="1"/>
    <col min="4588" max="4588" width="0.85546875" customWidth="1"/>
    <col min="4589" max="4589" width="16.5703125" bestFit="1" customWidth="1"/>
    <col min="4590" max="4590" width="13.42578125" bestFit="1" customWidth="1"/>
    <col min="4837" max="4837" width="4.85546875" bestFit="1" customWidth="1"/>
    <col min="4838" max="4838" width="5.85546875" bestFit="1" customWidth="1"/>
    <col min="4839" max="4839" width="7.42578125" bestFit="1" customWidth="1"/>
    <col min="4840" max="4840" width="8.140625" bestFit="1" customWidth="1"/>
    <col min="4841" max="4841" width="4.5703125" bestFit="1" customWidth="1"/>
    <col min="4842" max="4842" width="57.5703125" customWidth="1"/>
    <col min="4843" max="4843" width="14.28515625" customWidth="1"/>
    <col min="4844" max="4844" width="0.85546875" customWidth="1"/>
    <col min="4845" max="4845" width="16.5703125" bestFit="1" customWidth="1"/>
    <col min="4846" max="4846" width="13.42578125" bestFit="1" customWidth="1"/>
    <col min="5093" max="5093" width="4.85546875" bestFit="1" customWidth="1"/>
    <col min="5094" max="5094" width="5.85546875" bestFit="1" customWidth="1"/>
    <col min="5095" max="5095" width="7.42578125" bestFit="1" customWidth="1"/>
    <col min="5096" max="5096" width="8.140625" bestFit="1" customWidth="1"/>
    <col min="5097" max="5097" width="4.5703125" bestFit="1" customWidth="1"/>
    <col min="5098" max="5098" width="57.5703125" customWidth="1"/>
    <col min="5099" max="5099" width="14.28515625" customWidth="1"/>
    <col min="5100" max="5100" width="0.85546875" customWidth="1"/>
    <col min="5101" max="5101" width="16.5703125" bestFit="1" customWidth="1"/>
    <col min="5102" max="5102" width="13.42578125" bestFit="1" customWidth="1"/>
    <col min="5349" max="5349" width="4.85546875" bestFit="1" customWidth="1"/>
    <col min="5350" max="5350" width="5.85546875" bestFit="1" customWidth="1"/>
    <col min="5351" max="5351" width="7.42578125" bestFit="1" customWidth="1"/>
    <col min="5352" max="5352" width="8.140625" bestFit="1" customWidth="1"/>
    <col min="5353" max="5353" width="4.5703125" bestFit="1" customWidth="1"/>
    <col min="5354" max="5354" width="57.5703125" customWidth="1"/>
    <col min="5355" max="5355" width="14.28515625" customWidth="1"/>
    <col min="5356" max="5356" width="0.85546875" customWidth="1"/>
    <col min="5357" max="5357" width="16.5703125" bestFit="1" customWidth="1"/>
    <col min="5358" max="5358" width="13.42578125" bestFit="1" customWidth="1"/>
    <col min="5605" max="5605" width="4.85546875" bestFit="1" customWidth="1"/>
    <col min="5606" max="5606" width="5.85546875" bestFit="1" customWidth="1"/>
    <col min="5607" max="5607" width="7.42578125" bestFit="1" customWidth="1"/>
    <col min="5608" max="5608" width="8.140625" bestFit="1" customWidth="1"/>
    <col min="5609" max="5609" width="4.5703125" bestFit="1" customWidth="1"/>
    <col min="5610" max="5610" width="57.5703125" customWidth="1"/>
    <col min="5611" max="5611" width="14.28515625" customWidth="1"/>
    <col min="5612" max="5612" width="0.85546875" customWidth="1"/>
    <col min="5613" max="5613" width="16.5703125" bestFit="1" customWidth="1"/>
    <col min="5614" max="5614" width="13.42578125" bestFit="1" customWidth="1"/>
    <col min="5861" max="5861" width="4.85546875" bestFit="1" customWidth="1"/>
    <col min="5862" max="5862" width="5.85546875" bestFit="1" customWidth="1"/>
    <col min="5863" max="5863" width="7.42578125" bestFit="1" customWidth="1"/>
    <col min="5864" max="5864" width="8.140625" bestFit="1" customWidth="1"/>
    <col min="5865" max="5865" width="4.5703125" bestFit="1" customWidth="1"/>
    <col min="5866" max="5866" width="57.5703125" customWidth="1"/>
    <col min="5867" max="5867" width="14.28515625" customWidth="1"/>
    <col min="5868" max="5868" width="0.85546875" customWidth="1"/>
    <col min="5869" max="5869" width="16.5703125" bestFit="1" customWidth="1"/>
    <col min="5870" max="5870" width="13.42578125" bestFit="1" customWidth="1"/>
    <col min="6117" max="6117" width="4.85546875" bestFit="1" customWidth="1"/>
    <col min="6118" max="6118" width="5.85546875" bestFit="1" customWidth="1"/>
    <col min="6119" max="6119" width="7.42578125" bestFit="1" customWidth="1"/>
    <col min="6120" max="6120" width="8.140625" bestFit="1" customWidth="1"/>
    <col min="6121" max="6121" width="4.5703125" bestFit="1" customWidth="1"/>
    <col min="6122" max="6122" width="57.5703125" customWidth="1"/>
    <col min="6123" max="6123" width="14.28515625" customWidth="1"/>
    <col min="6124" max="6124" width="0.85546875" customWidth="1"/>
    <col min="6125" max="6125" width="16.5703125" bestFit="1" customWidth="1"/>
    <col min="6126" max="6126" width="13.42578125" bestFit="1" customWidth="1"/>
    <col min="6373" max="6373" width="4.85546875" bestFit="1" customWidth="1"/>
    <col min="6374" max="6374" width="5.85546875" bestFit="1" customWidth="1"/>
    <col min="6375" max="6375" width="7.42578125" bestFit="1" customWidth="1"/>
    <col min="6376" max="6376" width="8.140625" bestFit="1" customWidth="1"/>
    <col min="6377" max="6377" width="4.5703125" bestFit="1" customWidth="1"/>
    <col min="6378" max="6378" width="57.5703125" customWidth="1"/>
    <col min="6379" max="6379" width="14.28515625" customWidth="1"/>
    <col min="6380" max="6380" width="0.85546875" customWidth="1"/>
    <col min="6381" max="6381" width="16.5703125" bestFit="1" customWidth="1"/>
    <col min="6382" max="6382" width="13.42578125" bestFit="1" customWidth="1"/>
    <col min="6629" max="6629" width="4.85546875" bestFit="1" customWidth="1"/>
    <col min="6630" max="6630" width="5.85546875" bestFit="1" customWidth="1"/>
    <col min="6631" max="6631" width="7.42578125" bestFit="1" customWidth="1"/>
    <col min="6632" max="6632" width="8.140625" bestFit="1" customWidth="1"/>
    <col min="6633" max="6633" width="4.5703125" bestFit="1" customWidth="1"/>
    <col min="6634" max="6634" width="57.5703125" customWidth="1"/>
    <col min="6635" max="6635" width="14.28515625" customWidth="1"/>
    <col min="6636" max="6636" width="0.85546875" customWidth="1"/>
    <col min="6637" max="6637" width="16.5703125" bestFit="1" customWidth="1"/>
    <col min="6638" max="6638" width="13.42578125" bestFit="1" customWidth="1"/>
    <col min="6885" max="6885" width="4.85546875" bestFit="1" customWidth="1"/>
    <col min="6886" max="6886" width="5.85546875" bestFit="1" customWidth="1"/>
    <col min="6887" max="6887" width="7.42578125" bestFit="1" customWidth="1"/>
    <col min="6888" max="6888" width="8.140625" bestFit="1" customWidth="1"/>
    <col min="6889" max="6889" width="4.5703125" bestFit="1" customWidth="1"/>
    <col min="6890" max="6890" width="57.5703125" customWidth="1"/>
    <col min="6891" max="6891" width="14.28515625" customWidth="1"/>
    <col min="6892" max="6892" width="0.85546875" customWidth="1"/>
    <col min="6893" max="6893" width="16.5703125" bestFit="1" customWidth="1"/>
    <col min="6894" max="6894" width="13.42578125" bestFit="1" customWidth="1"/>
    <col min="7141" max="7141" width="4.85546875" bestFit="1" customWidth="1"/>
    <col min="7142" max="7142" width="5.85546875" bestFit="1" customWidth="1"/>
    <col min="7143" max="7143" width="7.42578125" bestFit="1" customWidth="1"/>
    <col min="7144" max="7144" width="8.140625" bestFit="1" customWidth="1"/>
    <col min="7145" max="7145" width="4.5703125" bestFit="1" customWidth="1"/>
    <col min="7146" max="7146" width="57.5703125" customWidth="1"/>
    <col min="7147" max="7147" width="14.28515625" customWidth="1"/>
    <col min="7148" max="7148" width="0.85546875" customWidth="1"/>
    <col min="7149" max="7149" width="16.5703125" bestFit="1" customWidth="1"/>
    <col min="7150" max="7150" width="13.42578125" bestFit="1" customWidth="1"/>
    <col min="7397" max="7397" width="4.85546875" bestFit="1" customWidth="1"/>
    <col min="7398" max="7398" width="5.85546875" bestFit="1" customWidth="1"/>
    <col min="7399" max="7399" width="7.42578125" bestFit="1" customWidth="1"/>
    <col min="7400" max="7400" width="8.140625" bestFit="1" customWidth="1"/>
    <col min="7401" max="7401" width="4.5703125" bestFit="1" customWidth="1"/>
    <col min="7402" max="7402" width="57.5703125" customWidth="1"/>
    <col min="7403" max="7403" width="14.28515625" customWidth="1"/>
    <col min="7404" max="7404" width="0.85546875" customWidth="1"/>
    <col min="7405" max="7405" width="16.5703125" bestFit="1" customWidth="1"/>
    <col min="7406" max="7406" width="13.42578125" bestFit="1" customWidth="1"/>
    <col min="7653" max="7653" width="4.85546875" bestFit="1" customWidth="1"/>
    <col min="7654" max="7654" width="5.85546875" bestFit="1" customWidth="1"/>
    <col min="7655" max="7655" width="7.42578125" bestFit="1" customWidth="1"/>
    <col min="7656" max="7656" width="8.140625" bestFit="1" customWidth="1"/>
    <col min="7657" max="7657" width="4.5703125" bestFit="1" customWidth="1"/>
    <col min="7658" max="7658" width="57.5703125" customWidth="1"/>
    <col min="7659" max="7659" width="14.28515625" customWidth="1"/>
    <col min="7660" max="7660" width="0.85546875" customWidth="1"/>
    <col min="7661" max="7661" width="16.5703125" bestFit="1" customWidth="1"/>
    <col min="7662" max="7662" width="13.42578125" bestFit="1" customWidth="1"/>
    <col min="7909" max="7909" width="4.85546875" bestFit="1" customWidth="1"/>
    <col min="7910" max="7910" width="5.85546875" bestFit="1" customWidth="1"/>
    <col min="7911" max="7911" width="7.42578125" bestFit="1" customWidth="1"/>
    <col min="7912" max="7912" width="8.140625" bestFit="1" customWidth="1"/>
    <col min="7913" max="7913" width="4.5703125" bestFit="1" customWidth="1"/>
    <col min="7914" max="7914" width="57.5703125" customWidth="1"/>
    <col min="7915" max="7915" width="14.28515625" customWidth="1"/>
    <col min="7916" max="7916" width="0.85546875" customWidth="1"/>
    <col min="7917" max="7917" width="16.5703125" bestFit="1" customWidth="1"/>
    <col min="7918" max="7918" width="13.42578125" bestFit="1" customWidth="1"/>
    <col min="8165" max="8165" width="4.85546875" bestFit="1" customWidth="1"/>
    <col min="8166" max="8166" width="5.85546875" bestFit="1" customWidth="1"/>
    <col min="8167" max="8167" width="7.42578125" bestFit="1" customWidth="1"/>
    <col min="8168" max="8168" width="8.140625" bestFit="1" customWidth="1"/>
    <col min="8169" max="8169" width="4.5703125" bestFit="1" customWidth="1"/>
    <col min="8170" max="8170" width="57.5703125" customWidth="1"/>
    <col min="8171" max="8171" width="14.28515625" customWidth="1"/>
    <col min="8172" max="8172" width="0.85546875" customWidth="1"/>
    <col min="8173" max="8173" width="16.5703125" bestFit="1" customWidth="1"/>
    <col min="8174" max="8174" width="13.42578125" bestFit="1" customWidth="1"/>
    <col min="8421" max="8421" width="4.85546875" bestFit="1" customWidth="1"/>
    <col min="8422" max="8422" width="5.85546875" bestFit="1" customWidth="1"/>
    <col min="8423" max="8423" width="7.42578125" bestFit="1" customWidth="1"/>
    <col min="8424" max="8424" width="8.140625" bestFit="1" customWidth="1"/>
    <col min="8425" max="8425" width="4.5703125" bestFit="1" customWidth="1"/>
    <col min="8426" max="8426" width="57.5703125" customWidth="1"/>
    <col min="8427" max="8427" width="14.28515625" customWidth="1"/>
    <col min="8428" max="8428" width="0.85546875" customWidth="1"/>
    <col min="8429" max="8429" width="16.5703125" bestFit="1" customWidth="1"/>
    <col min="8430" max="8430" width="13.42578125" bestFit="1" customWidth="1"/>
    <col min="8677" max="8677" width="4.85546875" bestFit="1" customWidth="1"/>
    <col min="8678" max="8678" width="5.85546875" bestFit="1" customWidth="1"/>
    <col min="8679" max="8679" width="7.42578125" bestFit="1" customWidth="1"/>
    <col min="8680" max="8680" width="8.140625" bestFit="1" customWidth="1"/>
    <col min="8681" max="8681" width="4.5703125" bestFit="1" customWidth="1"/>
    <col min="8682" max="8682" width="57.5703125" customWidth="1"/>
    <col min="8683" max="8683" width="14.28515625" customWidth="1"/>
    <col min="8684" max="8684" width="0.85546875" customWidth="1"/>
    <col min="8685" max="8685" width="16.5703125" bestFit="1" customWidth="1"/>
    <col min="8686" max="8686" width="13.42578125" bestFit="1" customWidth="1"/>
    <col min="8933" max="8933" width="4.85546875" bestFit="1" customWidth="1"/>
    <col min="8934" max="8934" width="5.85546875" bestFit="1" customWidth="1"/>
    <col min="8935" max="8935" width="7.42578125" bestFit="1" customWidth="1"/>
    <col min="8936" max="8936" width="8.140625" bestFit="1" customWidth="1"/>
    <col min="8937" max="8937" width="4.5703125" bestFit="1" customWidth="1"/>
    <col min="8938" max="8938" width="57.5703125" customWidth="1"/>
    <col min="8939" max="8939" width="14.28515625" customWidth="1"/>
    <col min="8940" max="8940" width="0.85546875" customWidth="1"/>
    <col min="8941" max="8941" width="16.5703125" bestFit="1" customWidth="1"/>
    <col min="8942" max="8942" width="13.42578125" bestFit="1" customWidth="1"/>
    <col min="9189" max="9189" width="4.85546875" bestFit="1" customWidth="1"/>
    <col min="9190" max="9190" width="5.85546875" bestFit="1" customWidth="1"/>
    <col min="9191" max="9191" width="7.42578125" bestFit="1" customWidth="1"/>
    <col min="9192" max="9192" width="8.140625" bestFit="1" customWidth="1"/>
    <col min="9193" max="9193" width="4.5703125" bestFit="1" customWidth="1"/>
    <col min="9194" max="9194" width="57.5703125" customWidth="1"/>
    <col min="9195" max="9195" width="14.28515625" customWidth="1"/>
    <col min="9196" max="9196" width="0.85546875" customWidth="1"/>
    <col min="9197" max="9197" width="16.5703125" bestFit="1" customWidth="1"/>
    <col min="9198" max="9198" width="13.42578125" bestFit="1" customWidth="1"/>
    <col min="9445" max="9445" width="4.85546875" bestFit="1" customWidth="1"/>
    <col min="9446" max="9446" width="5.85546875" bestFit="1" customWidth="1"/>
    <col min="9447" max="9447" width="7.42578125" bestFit="1" customWidth="1"/>
    <col min="9448" max="9448" width="8.140625" bestFit="1" customWidth="1"/>
    <col min="9449" max="9449" width="4.5703125" bestFit="1" customWidth="1"/>
    <col min="9450" max="9450" width="57.5703125" customWidth="1"/>
    <col min="9451" max="9451" width="14.28515625" customWidth="1"/>
    <col min="9452" max="9452" width="0.85546875" customWidth="1"/>
    <col min="9453" max="9453" width="16.5703125" bestFit="1" customWidth="1"/>
    <col min="9454" max="9454" width="13.42578125" bestFit="1" customWidth="1"/>
    <col min="9701" max="9701" width="4.85546875" bestFit="1" customWidth="1"/>
    <col min="9702" max="9702" width="5.85546875" bestFit="1" customWidth="1"/>
    <col min="9703" max="9703" width="7.42578125" bestFit="1" customWidth="1"/>
    <col min="9704" max="9704" width="8.140625" bestFit="1" customWidth="1"/>
    <col min="9705" max="9705" width="4.5703125" bestFit="1" customWidth="1"/>
    <col min="9706" max="9706" width="57.5703125" customWidth="1"/>
    <col min="9707" max="9707" width="14.28515625" customWidth="1"/>
    <col min="9708" max="9708" width="0.85546875" customWidth="1"/>
    <col min="9709" max="9709" width="16.5703125" bestFit="1" customWidth="1"/>
    <col min="9710" max="9710" width="13.42578125" bestFit="1" customWidth="1"/>
    <col min="9957" max="9957" width="4.85546875" bestFit="1" customWidth="1"/>
    <col min="9958" max="9958" width="5.85546875" bestFit="1" customWidth="1"/>
    <col min="9959" max="9959" width="7.42578125" bestFit="1" customWidth="1"/>
    <col min="9960" max="9960" width="8.140625" bestFit="1" customWidth="1"/>
    <col min="9961" max="9961" width="4.5703125" bestFit="1" customWidth="1"/>
    <col min="9962" max="9962" width="57.5703125" customWidth="1"/>
    <col min="9963" max="9963" width="14.28515625" customWidth="1"/>
    <col min="9964" max="9964" width="0.85546875" customWidth="1"/>
    <col min="9965" max="9965" width="16.5703125" bestFit="1" customWidth="1"/>
    <col min="9966" max="9966" width="13.42578125" bestFit="1" customWidth="1"/>
    <col min="10213" max="10213" width="4.85546875" bestFit="1" customWidth="1"/>
    <col min="10214" max="10214" width="5.85546875" bestFit="1" customWidth="1"/>
    <col min="10215" max="10215" width="7.42578125" bestFit="1" customWidth="1"/>
    <col min="10216" max="10216" width="8.140625" bestFit="1" customWidth="1"/>
    <col min="10217" max="10217" width="4.5703125" bestFit="1" customWidth="1"/>
    <col min="10218" max="10218" width="57.5703125" customWidth="1"/>
    <col min="10219" max="10219" width="14.28515625" customWidth="1"/>
    <col min="10220" max="10220" width="0.85546875" customWidth="1"/>
    <col min="10221" max="10221" width="16.5703125" bestFit="1" customWidth="1"/>
    <col min="10222" max="10222" width="13.42578125" bestFit="1" customWidth="1"/>
    <col min="10469" max="10469" width="4.85546875" bestFit="1" customWidth="1"/>
    <col min="10470" max="10470" width="5.85546875" bestFit="1" customWidth="1"/>
    <col min="10471" max="10471" width="7.42578125" bestFit="1" customWidth="1"/>
    <col min="10472" max="10472" width="8.140625" bestFit="1" customWidth="1"/>
    <col min="10473" max="10473" width="4.5703125" bestFit="1" customWidth="1"/>
    <col min="10474" max="10474" width="57.5703125" customWidth="1"/>
    <col min="10475" max="10475" width="14.28515625" customWidth="1"/>
    <col min="10476" max="10476" width="0.85546875" customWidth="1"/>
    <col min="10477" max="10477" width="16.5703125" bestFit="1" customWidth="1"/>
    <col min="10478" max="10478" width="13.42578125" bestFit="1" customWidth="1"/>
    <col min="10725" max="10725" width="4.85546875" bestFit="1" customWidth="1"/>
    <col min="10726" max="10726" width="5.85546875" bestFit="1" customWidth="1"/>
    <col min="10727" max="10727" width="7.42578125" bestFit="1" customWidth="1"/>
    <col min="10728" max="10728" width="8.140625" bestFit="1" customWidth="1"/>
    <col min="10729" max="10729" width="4.5703125" bestFit="1" customWidth="1"/>
    <col min="10730" max="10730" width="57.5703125" customWidth="1"/>
    <col min="10731" max="10731" width="14.28515625" customWidth="1"/>
    <col min="10732" max="10732" width="0.85546875" customWidth="1"/>
    <col min="10733" max="10733" width="16.5703125" bestFit="1" customWidth="1"/>
    <col min="10734" max="10734" width="13.42578125" bestFit="1" customWidth="1"/>
    <col min="10981" max="10981" width="4.85546875" bestFit="1" customWidth="1"/>
    <col min="10982" max="10982" width="5.85546875" bestFit="1" customWidth="1"/>
    <col min="10983" max="10983" width="7.42578125" bestFit="1" customWidth="1"/>
    <col min="10984" max="10984" width="8.140625" bestFit="1" customWidth="1"/>
    <col min="10985" max="10985" width="4.5703125" bestFit="1" customWidth="1"/>
    <col min="10986" max="10986" width="57.5703125" customWidth="1"/>
    <col min="10987" max="10987" width="14.28515625" customWidth="1"/>
    <col min="10988" max="10988" width="0.85546875" customWidth="1"/>
    <col min="10989" max="10989" width="16.5703125" bestFit="1" customWidth="1"/>
    <col min="10990" max="10990" width="13.42578125" bestFit="1" customWidth="1"/>
    <col min="11237" max="11237" width="4.85546875" bestFit="1" customWidth="1"/>
    <col min="11238" max="11238" width="5.85546875" bestFit="1" customWidth="1"/>
    <col min="11239" max="11239" width="7.42578125" bestFit="1" customWidth="1"/>
    <col min="11240" max="11240" width="8.140625" bestFit="1" customWidth="1"/>
    <col min="11241" max="11241" width="4.5703125" bestFit="1" customWidth="1"/>
    <col min="11242" max="11242" width="57.5703125" customWidth="1"/>
    <col min="11243" max="11243" width="14.28515625" customWidth="1"/>
    <col min="11244" max="11244" width="0.85546875" customWidth="1"/>
    <col min="11245" max="11245" width="16.5703125" bestFit="1" customWidth="1"/>
    <col min="11246" max="11246" width="13.42578125" bestFit="1" customWidth="1"/>
    <col min="11493" max="11493" width="4.85546875" bestFit="1" customWidth="1"/>
    <col min="11494" max="11494" width="5.85546875" bestFit="1" customWidth="1"/>
    <col min="11495" max="11495" width="7.42578125" bestFit="1" customWidth="1"/>
    <col min="11496" max="11496" width="8.140625" bestFit="1" customWidth="1"/>
    <col min="11497" max="11497" width="4.5703125" bestFit="1" customWidth="1"/>
    <col min="11498" max="11498" width="57.5703125" customWidth="1"/>
    <col min="11499" max="11499" width="14.28515625" customWidth="1"/>
    <col min="11500" max="11500" width="0.85546875" customWidth="1"/>
    <col min="11501" max="11501" width="16.5703125" bestFit="1" customWidth="1"/>
    <col min="11502" max="11502" width="13.42578125" bestFit="1" customWidth="1"/>
    <col min="11749" max="11749" width="4.85546875" bestFit="1" customWidth="1"/>
    <col min="11750" max="11750" width="5.85546875" bestFit="1" customWidth="1"/>
    <col min="11751" max="11751" width="7.42578125" bestFit="1" customWidth="1"/>
    <col min="11752" max="11752" width="8.140625" bestFit="1" customWidth="1"/>
    <col min="11753" max="11753" width="4.5703125" bestFit="1" customWidth="1"/>
    <col min="11754" max="11754" width="57.5703125" customWidth="1"/>
    <col min="11755" max="11755" width="14.28515625" customWidth="1"/>
    <col min="11756" max="11756" width="0.85546875" customWidth="1"/>
    <col min="11757" max="11757" width="16.5703125" bestFit="1" customWidth="1"/>
    <col min="11758" max="11758" width="13.42578125" bestFit="1" customWidth="1"/>
    <col min="12005" max="12005" width="4.85546875" bestFit="1" customWidth="1"/>
    <col min="12006" max="12006" width="5.85546875" bestFit="1" customWidth="1"/>
    <col min="12007" max="12007" width="7.42578125" bestFit="1" customWidth="1"/>
    <col min="12008" max="12008" width="8.140625" bestFit="1" customWidth="1"/>
    <col min="12009" max="12009" width="4.5703125" bestFit="1" customWidth="1"/>
    <col min="12010" max="12010" width="57.5703125" customWidth="1"/>
    <col min="12011" max="12011" width="14.28515625" customWidth="1"/>
    <col min="12012" max="12012" width="0.85546875" customWidth="1"/>
    <col min="12013" max="12013" width="16.5703125" bestFit="1" customWidth="1"/>
    <col min="12014" max="12014" width="13.42578125" bestFit="1" customWidth="1"/>
    <col min="12261" max="12261" width="4.85546875" bestFit="1" customWidth="1"/>
    <col min="12262" max="12262" width="5.85546875" bestFit="1" customWidth="1"/>
    <col min="12263" max="12263" width="7.42578125" bestFit="1" customWidth="1"/>
    <col min="12264" max="12264" width="8.140625" bestFit="1" customWidth="1"/>
    <col min="12265" max="12265" width="4.5703125" bestFit="1" customWidth="1"/>
    <col min="12266" max="12266" width="57.5703125" customWidth="1"/>
    <col min="12267" max="12267" width="14.28515625" customWidth="1"/>
    <col min="12268" max="12268" width="0.85546875" customWidth="1"/>
    <col min="12269" max="12269" width="16.5703125" bestFit="1" customWidth="1"/>
    <col min="12270" max="12270" width="13.42578125" bestFit="1" customWidth="1"/>
    <col min="12517" max="12517" width="4.85546875" bestFit="1" customWidth="1"/>
    <col min="12518" max="12518" width="5.85546875" bestFit="1" customWidth="1"/>
    <col min="12519" max="12519" width="7.42578125" bestFit="1" customWidth="1"/>
    <col min="12520" max="12520" width="8.140625" bestFit="1" customWidth="1"/>
    <col min="12521" max="12521" width="4.5703125" bestFit="1" customWidth="1"/>
    <col min="12522" max="12522" width="57.5703125" customWidth="1"/>
    <col min="12523" max="12523" width="14.28515625" customWidth="1"/>
    <col min="12524" max="12524" width="0.85546875" customWidth="1"/>
    <col min="12525" max="12525" width="16.5703125" bestFit="1" customWidth="1"/>
    <col min="12526" max="12526" width="13.42578125" bestFit="1" customWidth="1"/>
    <col min="12773" max="12773" width="4.85546875" bestFit="1" customWidth="1"/>
    <col min="12774" max="12774" width="5.85546875" bestFit="1" customWidth="1"/>
    <col min="12775" max="12775" width="7.42578125" bestFit="1" customWidth="1"/>
    <col min="12776" max="12776" width="8.140625" bestFit="1" customWidth="1"/>
    <col min="12777" max="12777" width="4.5703125" bestFit="1" customWidth="1"/>
    <col min="12778" max="12778" width="57.5703125" customWidth="1"/>
    <col min="12779" max="12779" width="14.28515625" customWidth="1"/>
    <col min="12780" max="12780" width="0.85546875" customWidth="1"/>
    <col min="12781" max="12781" width="16.5703125" bestFit="1" customWidth="1"/>
    <col min="12782" max="12782" width="13.42578125" bestFit="1" customWidth="1"/>
    <col min="13029" max="13029" width="4.85546875" bestFit="1" customWidth="1"/>
    <col min="13030" max="13030" width="5.85546875" bestFit="1" customWidth="1"/>
    <col min="13031" max="13031" width="7.42578125" bestFit="1" customWidth="1"/>
    <col min="13032" max="13032" width="8.140625" bestFit="1" customWidth="1"/>
    <col min="13033" max="13033" width="4.5703125" bestFit="1" customWidth="1"/>
    <col min="13034" max="13034" width="57.5703125" customWidth="1"/>
    <col min="13035" max="13035" width="14.28515625" customWidth="1"/>
    <col min="13036" max="13036" width="0.85546875" customWidth="1"/>
    <col min="13037" max="13037" width="16.5703125" bestFit="1" customWidth="1"/>
    <col min="13038" max="13038" width="13.42578125" bestFit="1" customWidth="1"/>
    <col min="13285" max="13285" width="4.85546875" bestFit="1" customWidth="1"/>
    <col min="13286" max="13286" width="5.85546875" bestFit="1" customWidth="1"/>
    <col min="13287" max="13287" width="7.42578125" bestFit="1" customWidth="1"/>
    <col min="13288" max="13288" width="8.140625" bestFit="1" customWidth="1"/>
    <col min="13289" max="13289" width="4.5703125" bestFit="1" customWidth="1"/>
    <col min="13290" max="13290" width="57.5703125" customWidth="1"/>
    <col min="13291" max="13291" width="14.28515625" customWidth="1"/>
    <col min="13292" max="13292" width="0.85546875" customWidth="1"/>
    <col min="13293" max="13293" width="16.5703125" bestFit="1" customWidth="1"/>
    <col min="13294" max="13294" width="13.42578125" bestFit="1" customWidth="1"/>
    <col min="13541" max="13541" width="4.85546875" bestFit="1" customWidth="1"/>
    <col min="13542" max="13542" width="5.85546875" bestFit="1" customWidth="1"/>
    <col min="13543" max="13543" width="7.42578125" bestFit="1" customWidth="1"/>
    <col min="13544" max="13544" width="8.140625" bestFit="1" customWidth="1"/>
    <col min="13545" max="13545" width="4.5703125" bestFit="1" customWidth="1"/>
    <col min="13546" max="13546" width="57.5703125" customWidth="1"/>
    <col min="13547" max="13547" width="14.28515625" customWidth="1"/>
    <col min="13548" max="13548" width="0.85546875" customWidth="1"/>
    <col min="13549" max="13549" width="16.5703125" bestFit="1" customWidth="1"/>
    <col min="13550" max="13550" width="13.42578125" bestFit="1" customWidth="1"/>
    <col min="13797" max="13797" width="4.85546875" bestFit="1" customWidth="1"/>
    <col min="13798" max="13798" width="5.85546875" bestFit="1" customWidth="1"/>
    <col min="13799" max="13799" width="7.42578125" bestFit="1" customWidth="1"/>
    <col min="13800" max="13800" width="8.140625" bestFit="1" customWidth="1"/>
    <col min="13801" max="13801" width="4.5703125" bestFit="1" customWidth="1"/>
    <col min="13802" max="13802" width="57.5703125" customWidth="1"/>
    <col min="13803" max="13803" width="14.28515625" customWidth="1"/>
    <col min="13804" max="13804" width="0.85546875" customWidth="1"/>
    <col min="13805" max="13805" width="16.5703125" bestFit="1" customWidth="1"/>
    <col min="13806" max="13806" width="13.42578125" bestFit="1" customWidth="1"/>
    <col min="14053" max="14053" width="4.85546875" bestFit="1" customWidth="1"/>
    <col min="14054" max="14054" width="5.85546875" bestFit="1" customWidth="1"/>
    <col min="14055" max="14055" width="7.42578125" bestFit="1" customWidth="1"/>
    <col min="14056" max="14056" width="8.140625" bestFit="1" customWidth="1"/>
    <col min="14057" max="14057" width="4.5703125" bestFit="1" customWidth="1"/>
    <col min="14058" max="14058" width="57.5703125" customWidth="1"/>
    <col min="14059" max="14059" width="14.28515625" customWidth="1"/>
    <col min="14060" max="14060" width="0.85546875" customWidth="1"/>
    <col min="14061" max="14061" width="16.5703125" bestFit="1" customWidth="1"/>
    <col min="14062" max="14062" width="13.42578125" bestFit="1" customWidth="1"/>
    <col min="14309" max="14309" width="4.85546875" bestFit="1" customWidth="1"/>
    <col min="14310" max="14310" width="5.85546875" bestFit="1" customWidth="1"/>
    <col min="14311" max="14311" width="7.42578125" bestFit="1" customWidth="1"/>
    <col min="14312" max="14312" width="8.140625" bestFit="1" customWidth="1"/>
    <col min="14313" max="14313" width="4.5703125" bestFit="1" customWidth="1"/>
    <col min="14314" max="14314" width="57.5703125" customWidth="1"/>
    <col min="14315" max="14315" width="14.28515625" customWidth="1"/>
    <col min="14316" max="14316" width="0.85546875" customWidth="1"/>
    <col min="14317" max="14317" width="16.5703125" bestFit="1" customWidth="1"/>
    <col min="14318" max="14318" width="13.42578125" bestFit="1" customWidth="1"/>
    <col min="14565" max="14565" width="4.85546875" bestFit="1" customWidth="1"/>
    <col min="14566" max="14566" width="5.85546875" bestFit="1" customWidth="1"/>
    <col min="14567" max="14567" width="7.42578125" bestFit="1" customWidth="1"/>
    <col min="14568" max="14568" width="8.140625" bestFit="1" customWidth="1"/>
    <col min="14569" max="14569" width="4.5703125" bestFit="1" customWidth="1"/>
    <col min="14570" max="14570" width="57.5703125" customWidth="1"/>
    <col min="14571" max="14571" width="14.28515625" customWidth="1"/>
    <col min="14572" max="14572" width="0.85546875" customWidth="1"/>
    <col min="14573" max="14573" width="16.5703125" bestFit="1" customWidth="1"/>
    <col min="14574" max="14574" width="13.42578125" bestFit="1" customWidth="1"/>
    <col min="14821" max="14821" width="4.85546875" bestFit="1" customWidth="1"/>
    <col min="14822" max="14822" width="5.85546875" bestFit="1" customWidth="1"/>
    <col min="14823" max="14823" width="7.42578125" bestFit="1" customWidth="1"/>
    <col min="14824" max="14824" width="8.140625" bestFit="1" customWidth="1"/>
    <col min="14825" max="14825" width="4.5703125" bestFit="1" customWidth="1"/>
    <col min="14826" max="14826" width="57.5703125" customWidth="1"/>
    <col min="14827" max="14827" width="14.28515625" customWidth="1"/>
    <col min="14828" max="14828" width="0.85546875" customWidth="1"/>
    <col min="14829" max="14829" width="16.5703125" bestFit="1" customWidth="1"/>
    <col min="14830" max="14830" width="13.42578125" bestFit="1" customWidth="1"/>
    <col min="15077" max="15077" width="4.85546875" bestFit="1" customWidth="1"/>
    <col min="15078" max="15078" width="5.85546875" bestFit="1" customWidth="1"/>
    <col min="15079" max="15079" width="7.42578125" bestFit="1" customWidth="1"/>
    <col min="15080" max="15080" width="8.140625" bestFit="1" customWidth="1"/>
    <col min="15081" max="15081" width="4.5703125" bestFit="1" customWidth="1"/>
    <col min="15082" max="15082" width="57.5703125" customWidth="1"/>
    <col min="15083" max="15083" width="14.28515625" customWidth="1"/>
    <col min="15084" max="15084" width="0.85546875" customWidth="1"/>
    <col min="15085" max="15085" width="16.5703125" bestFit="1" customWidth="1"/>
    <col min="15086" max="15086" width="13.42578125" bestFit="1" customWidth="1"/>
    <col min="15333" max="15333" width="4.85546875" bestFit="1" customWidth="1"/>
    <col min="15334" max="15334" width="5.85546875" bestFit="1" customWidth="1"/>
    <col min="15335" max="15335" width="7.42578125" bestFit="1" customWidth="1"/>
    <col min="15336" max="15336" width="8.140625" bestFit="1" customWidth="1"/>
    <col min="15337" max="15337" width="4.5703125" bestFit="1" customWidth="1"/>
    <col min="15338" max="15338" width="57.5703125" customWidth="1"/>
    <col min="15339" max="15339" width="14.28515625" customWidth="1"/>
    <col min="15340" max="15340" width="0.85546875" customWidth="1"/>
    <col min="15341" max="15341" width="16.5703125" bestFit="1" customWidth="1"/>
    <col min="15342" max="15342" width="13.42578125" bestFit="1" customWidth="1"/>
    <col min="15589" max="15589" width="4.85546875" bestFit="1" customWidth="1"/>
    <col min="15590" max="15590" width="5.85546875" bestFit="1" customWidth="1"/>
    <col min="15591" max="15591" width="7.42578125" bestFit="1" customWidth="1"/>
    <col min="15592" max="15592" width="8.140625" bestFit="1" customWidth="1"/>
    <col min="15593" max="15593" width="4.5703125" bestFit="1" customWidth="1"/>
    <col min="15594" max="15594" width="57.5703125" customWidth="1"/>
    <col min="15595" max="15595" width="14.28515625" customWidth="1"/>
    <col min="15596" max="15596" width="0.85546875" customWidth="1"/>
    <col min="15597" max="15597" width="16.5703125" bestFit="1" customWidth="1"/>
    <col min="15598" max="15598" width="13.42578125" bestFit="1" customWidth="1"/>
    <col min="15845" max="15845" width="4.85546875" bestFit="1" customWidth="1"/>
    <col min="15846" max="15846" width="5.85546875" bestFit="1" customWidth="1"/>
    <col min="15847" max="15847" width="7.42578125" bestFit="1" customWidth="1"/>
    <col min="15848" max="15848" width="8.140625" bestFit="1" customWidth="1"/>
    <col min="15849" max="15849" width="4.5703125" bestFit="1" customWidth="1"/>
    <col min="15850" max="15850" width="57.5703125" customWidth="1"/>
    <col min="15851" max="15851" width="14.28515625" customWidth="1"/>
    <col min="15852" max="15852" width="0.85546875" customWidth="1"/>
    <col min="15853" max="15853" width="16.5703125" bestFit="1" customWidth="1"/>
    <col min="15854" max="15854" width="13.42578125" bestFit="1" customWidth="1"/>
    <col min="16101" max="16101" width="4.85546875" bestFit="1" customWidth="1"/>
    <col min="16102" max="16102" width="5.85546875" bestFit="1" customWidth="1"/>
    <col min="16103" max="16103" width="7.42578125" bestFit="1" customWidth="1"/>
    <col min="16104" max="16104" width="8.140625" bestFit="1" customWidth="1"/>
    <col min="16105" max="16105" width="4.5703125" bestFit="1" customWidth="1"/>
    <col min="16106" max="16106" width="57.5703125" customWidth="1"/>
    <col min="16107" max="16107" width="14.28515625" customWidth="1"/>
    <col min="16108" max="16108" width="0.85546875" customWidth="1"/>
    <col min="16109" max="16109" width="16.5703125" bestFit="1" customWidth="1"/>
    <col min="16110" max="16110" width="13.42578125" bestFit="1" customWidth="1"/>
  </cols>
  <sheetData>
    <row r="1" spans="1:13" x14ac:dyDescent="0.25">
      <c r="A1" s="40"/>
      <c r="B1" s="40"/>
      <c r="C1" s="40"/>
      <c r="D1" s="40"/>
      <c r="E1" s="40"/>
      <c r="F1" s="40"/>
      <c r="G1" s="40"/>
      <c r="H1" s="41"/>
      <c r="I1" s="8"/>
    </row>
    <row r="2" spans="1:13" x14ac:dyDescent="0.25">
      <c r="A2" s="40"/>
      <c r="B2" s="40"/>
      <c r="C2" s="40"/>
      <c r="D2" s="40"/>
      <c r="E2" s="40"/>
      <c r="F2" s="40"/>
      <c r="G2" s="40"/>
      <c r="H2" s="41"/>
      <c r="I2" s="8"/>
    </row>
    <row r="3" spans="1:13" x14ac:dyDescent="0.25">
      <c r="A3" s="40"/>
      <c r="B3" s="40"/>
      <c r="C3" s="40"/>
      <c r="D3" s="40"/>
      <c r="E3" s="40"/>
      <c r="F3" s="40"/>
      <c r="G3" s="40"/>
      <c r="H3" s="41"/>
      <c r="I3" s="8"/>
    </row>
    <row r="4" spans="1:13" x14ac:dyDescent="0.25">
      <c r="A4" s="40"/>
      <c r="B4" s="40"/>
      <c r="C4" s="40"/>
      <c r="D4" s="40"/>
      <c r="E4" s="40"/>
      <c r="F4" s="40"/>
      <c r="G4" s="40"/>
      <c r="H4" s="41"/>
      <c r="I4" s="8"/>
    </row>
    <row r="5" spans="1:13" ht="20.25" x14ac:dyDescent="0.3">
      <c r="A5" s="183" t="str">
        <f>'[1]Estado de flujo de Efectivo'!A1:B1</f>
        <v>Consejo Económico y Social -CES-</v>
      </c>
      <c r="B5" s="183"/>
      <c r="C5" s="183"/>
      <c r="D5" s="183"/>
      <c r="E5" s="183"/>
      <c r="F5" s="183"/>
      <c r="G5" s="183"/>
      <c r="H5" s="183"/>
      <c r="I5" s="8"/>
    </row>
    <row r="6" spans="1:13" ht="20.25" x14ac:dyDescent="0.3">
      <c r="A6" s="183" t="s">
        <v>129</v>
      </c>
      <c r="B6" s="183"/>
      <c r="C6" s="183"/>
      <c r="D6" s="183"/>
      <c r="E6" s="183"/>
      <c r="F6" s="183"/>
      <c r="G6" s="183"/>
      <c r="H6" s="183"/>
      <c r="I6" s="8"/>
    </row>
    <row r="7" spans="1:13" ht="20.25" x14ac:dyDescent="0.3">
      <c r="A7" s="183" t="s">
        <v>0</v>
      </c>
      <c r="B7" s="183"/>
      <c r="C7" s="183"/>
      <c r="D7" s="183"/>
      <c r="E7" s="183"/>
      <c r="F7" s="183"/>
      <c r="G7" s="183"/>
      <c r="H7" s="183"/>
      <c r="I7" s="8"/>
    </row>
    <row r="8" spans="1:13" ht="18.75" customHeight="1" thickBot="1" x14ac:dyDescent="0.3">
      <c r="A8" s="42"/>
      <c r="B8" s="42"/>
      <c r="C8" s="42"/>
      <c r="D8" s="42"/>
      <c r="E8" s="43"/>
      <c r="F8" s="44"/>
      <c r="G8" s="45"/>
      <c r="H8" s="46"/>
      <c r="I8" s="8"/>
    </row>
    <row r="9" spans="1:13" ht="0.75" customHeight="1" thickBot="1" x14ac:dyDescent="0.3">
      <c r="A9" s="184" t="s">
        <v>1</v>
      </c>
      <c r="B9" s="185"/>
      <c r="C9" s="185"/>
      <c r="D9" s="185"/>
      <c r="E9" s="186"/>
      <c r="F9" s="50"/>
      <c r="G9" s="51" t="s">
        <v>2</v>
      </c>
      <c r="H9" s="52" t="s">
        <v>2</v>
      </c>
      <c r="I9" s="8"/>
    </row>
    <row r="10" spans="1:13" ht="49.5" customHeight="1" thickBot="1" x14ac:dyDescent="0.3">
      <c r="A10" s="47"/>
      <c r="B10" s="47"/>
      <c r="C10" s="48"/>
      <c r="D10" s="48"/>
      <c r="E10" s="49"/>
      <c r="F10" s="53"/>
      <c r="G10" s="54" t="s">
        <v>125</v>
      </c>
      <c r="H10" s="55" t="s">
        <v>126</v>
      </c>
      <c r="I10" s="17" t="s">
        <v>124</v>
      </c>
      <c r="J10" s="55" t="s">
        <v>127</v>
      </c>
      <c r="K10" s="55" t="s">
        <v>130</v>
      </c>
      <c r="L10" s="146" t="s">
        <v>128</v>
      </c>
    </row>
    <row r="11" spans="1:13" ht="32.25" thickBot="1" x14ac:dyDescent="0.3">
      <c r="A11" s="56" t="s">
        <v>3</v>
      </c>
      <c r="B11" s="54" t="s">
        <v>117</v>
      </c>
      <c r="C11" s="57" t="s">
        <v>4</v>
      </c>
      <c r="D11" s="54" t="s">
        <v>5</v>
      </c>
      <c r="E11" s="54" t="s">
        <v>6</v>
      </c>
      <c r="F11" s="47" t="s">
        <v>7</v>
      </c>
      <c r="G11" s="58" t="s">
        <v>8</v>
      </c>
      <c r="H11" s="59" t="s">
        <v>8</v>
      </c>
      <c r="I11" s="18" t="s">
        <v>8</v>
      </c>
      <c r="J11" s="59" t="s">
        <v>8</v>
      </c>
      <c r="K11" s="59" t="s">
        <v>8</v>
      </c>
      <c r="L11" s="59" t="s">
        <v>8</v>
      </c>
    </row>
    <row r="12" spans="1:13" ht="15.75" x14ac:dyDescent="0.25">
      <c r="A12" s="60"/>
      <c r="B12" s="61"/>
      <c r="C12" s="62"/>
      <c r="D12" s="63"/>
      <c r="E12" s="64"/>
      <c r="F12" s="65"/>
      <c r="G12" s="66"/>
      <c r="H12" s="67"/>
      <c r="I12" s="19"/>
      <c r="J12" s="67"/>
      <c r="K12" s="67"/>
      <c r="L12" s="67"/>
    </row>
    <row r="13" spans="1:13" ht="16.5" thickBot="1" x14ac:dyDescent="0.3">
      <c r="A13" s="61">
        <v>2</v>
      </c>
      <c r="B13" s="61">
        <v>1</v>
      </c>
      <c r="C13" s="68"/>
      <c r="D13" s="61"/>
      <c r="E13" s="69"/>
      <c r="F13" s="70" t="s">
        <v>9</v>
      </c>
      <c r="G13" s="71">
        <f>G14+G32+G39+G44-1</f>
        <v>23002832</v>
      </c>
      <c r="H13" s="72">
        <f>H14+H32+H39+H44</f>
        <v>1661145.73</v>
      </c>
      <c r="I13" s="20" t="e">
        <f t="shared" ref="I13" si="0">I14+I32+I39+I44</f>
        <v>#REF!</v>
      </c>
      <c r="J13" s="72">
        <f>J14+J32+J39+J44</f>
        <v>1673803.74</v>
      </c>
      <c r="K13" s="72">
        <f>K14+K32+K39+K44</f>
        <v>1673803.74</v>
      </c>
      <c r="L13" s="72">
        <f>L14+L32+L39+L44</f>
        <v>5008753.21</v>
      </c>
    </row>
    <row r="14" spans="1:13" ht="16.5" thickBot="1" x14ac:dyDescent="0.3">
      <c r="A14" s="61">
        <v>2</v>
      </c>
      <c r="B14" s="61">
        <v>1</v>
      </c>
      <c r="C14" s="68">
        <v>1</v>
      </c>
      <c r="D14" s="61"/>
      <c r="E14" s="69"/>
      <c r="F14" s="70" t="s">
        <v>10</v>
      </c>
      <c r="G14" s="73">
        <f>G15+G18+G23+G26</f>
        <v>19031957</v>
      </c>
      <c r="H14" s="73">
        <f>H15+H18+H23+H26</f>
        <v>1454830</v>
      </c>
      <c r="I14" s="21" t="e">
        <f t="shared" ref="I14" si="1">I15+I18+I23+I26</f>
        <v>#REF!</v>
      </c>
      <c r="J14" s="73">
        <f>J15+J18+J23+J26</f>
        <v>1464830</v>
      </c>
      <c r="K14" s="73">
        <f>K15+K18+K23+K26</f>
        <v>1464830</v>
      </c>
      <c r="L14" s="73">
        <f>L15+L18+L23+L26</f>
        <v>4384490</v>
      </c>
      <c r="M14" s="148"/>
    </row>
    <row r="15" spans="1:13" ht="16.5" thickBot="1" x14ac:dyDescent="0.3">
      <c r="A15" s="61">
        <v>2</v>
      </c>
      <c r="B15" s="61">
        <v>1</v>
      </c>
      <c r="C15" s="68">
        <v>1</v>
      </c>
      <c r="D15" s="61">
        <v>1</v>
      </c>
      <c r="E15" s="69"/>
      <c r="F15" s="70" t="s">
        <v>11</v>
      </c>
      <c r="G15" s="74">
        <f>G16</f>
        <v>6300000</v>
      </c>
      <c r="H15" s="75">
        <f>H16</f>
        <v>525000</v>
      </c>
      <c r="I15" s="22" t="e">
        <f t="shared" ref="I15" si="2">I16</f>
        <v>#REF!</v>
      </c>
      <c r="J15" s="75">
        <f>J16</f>
        <v>525000</v>
      </c>
      <c r="K15" s="75">
        <f>K16</f>
        <v>525000</v>
      </c>
      <c r="L15" s="75">
        <f>L16</f>
        <v>1575000</v>
      </c>
      <c r="M15" s="148"/>
    </row>
    <row r="16" spans="1:13" ht="15.75" x14ac:dyDescent="0.25">
      <c r="A16" s="61">
        <v>2</v>
      </c>
      <c r="B16" s="61">
        <v>1</v>
      </c>
      <c r="C16" s="68">
        <v>1</v>
      </c>
      <c r="D16" s="61">
        <v>1</v>
      </c>
      <c r="E16" s="61">
        <v>1</v>
      </c>
      <c r="F16" s="76" t="s">
        <v>12</v>
      </c>
      <c r="G16" s="77">
        <v>6300000</v>
      </c>
      <c r="H16" s="78">
        <f>225000+300000</f>
        <v>525000</v>
      </c>
      <c r="I16" s="23" t="e">
        <f>+G16-#REF!</f>
        <v>#REF!</v>
      </c>
      <c r="J16" s="78">
        <f>225000+300000</f>
        <v>525000</v>
      </c>
      <c r="K16" s="78">
        <f>225000+300000</f>
        <v>525000</v>
      </c>
      <c r="L16" s="78">
        <f>+H16+J16+K16</f>
        <v>1575000</v>
      </c>
    </row>
    <row r="17" spans="1:13" ht="15.75" x14ac:dyDescent="0.25">
      <c r="A17" s="61"/>
      <c r="B17" s="61"/>
      <c r="C17" s="68"/>
      <c r="D17" s="61"/>
      <c r="E17" s="60"/>
      <c r="F17" s="76"/>
      <c r="G17" s="79"/>
      <c r="H17" s="80"/>
      <c r="I17" s="24"/>
      <c r="J17" s="80"/>
      <c r="K17" s="80"/>
      <c r="L17" s="80"/>
    </row>
    <row r="18" spans="1:13" ht="36" customHeight="1" thickBot="1" x14ac:dyDescent="0.3">
      <c r="A18" s="61">
        <v>2</v>
      </c>
      <c r="B18" s="61">
        <v>1</v>
      </c>
      <c r="C18" s="68">
        <v>1</v>
      </c>
      <c r="D18" s="61">
        <v>2</v>
      </c>
      <c r="E18" s="69"/>
      <c r="F18" s="81" t="s">
        <v>13</v>
      </c>
      <c r="G18" s="71">
        <f>G19</f>
        <v>11267960</v>
      </c>
      <c r="H18" s="82">
        <f t="shared" ref="H18:K18" si="3">SUM(H19:H21)</f>
        <v>929830</v>
      </c>
      <c r="I18" s="25" t="e">
        <f t="shared" ref="I18" si="4">SUM(I19:I21)</f>
        <v>#REF!</v>
      </c>
      <c r="J18" s="82">
        <f t="shared" si="3"/>
        <v>939830</v>
      </c>
      <c r="K18" s="82">
        <f t="shared" si="3"/>
        <v>939830</v>
      </c>
      <c r="L18" s="82">
        <f>SUM(L19:L21)</f>
        <v>2809490</v>
      </c>
      <c r="M18" s="26"/>
    </row>
    <row r="19" spans="1:13" ht="15.75" x14ac:dyDescent="0.25">
      <c r="A19" s="61">
        <v>2</v>
      </c>
      <c r="B19" s="61">
        <v>1</v>
      </c>
      <c r="C19" s="68">
        <v>1</v>
      </c>
      <c r="D19" s="61">
        <v>2</v>
      </c>
      <c r="E19" s="61">
        <v>1</v>
      </c>
      <c r="F19" s="83" t="s">
        <v>14</v>
      </c>
      <c r="G19" s="84">
        <v>11267960</v>
      </c>
      <c r="H19" s="80">
        <f>51400+75378+60885+73500+48920+80500+93500+73500+122117+110065+85065</f>
        <v>874830</v>
      </c>
      <c r="I19" s="24" t="e">
        <f>+G19-#REF!</f>
        <v>#REF!</v>
      </c>
      <c r="J19" s="80">
        <f>51400+75378+60885+73500+48920+80500+93500+73500+122117+110065+85065+65000</f>
        <v>939830</v>
      </c>
      <c r="K19" s="80">
        <f>51400+75378+60885+73500+48920+80500+93500+73500+122117+110065+85065+65000</f>
        <v>939830</v>
      </c>
      <c r="L19" s="80">
        <f>+H19+J19+K19</f>
        <v>2754490</v>
      </c>
    </row>
    <row r="20" spans="1:13" ht="15.75" x14ac:dyDescent="0.25">
      <c r="A20" s="61">
        <v>2</v>
      </c>
      <c r="B20" s="61">
        <v>1</v>
      </c>
      <c r="C20" s="68">
        <v>1</v>
      </c>
      <c r="D20" s="61">
        <v>2</v>
      </c>
      <c r="E20" s="61">
        <v>2</v>
      </c>
      <c r="F20" s="83" t="s">
        <v>15</v>
      </c>
      <c r="G20" s="79"/>
      <c r="H20" s="80"/>
      <c r="I20" s="24"/>
      <c r="J20" s="80"/>
      <c r="K20" s="80"/>
      <c r="L20" s="80">
        <f>+H20+J20</f>
        <v>0</v>
      </c>
    </row>
    <row r="21" spans="1:13" ht="15.75" x14ac:dyDescent="0.25">
      <c r="A21" s="61">
        <v>2</v>
      </c>
      <c r="B21" s="61">
        <v>1</v>
      </c>
      <c r="C21" s="68">
        <v>1</v>
      </c>
      <c r="D21" s="61">
        <v>2</v>
      </c>
      <c r="E21" s="61">
        <v>5</v>
      </c>
      <c r="F21" s="83" t="s">
        <v>16</v>
      </c>
      <c r="G21" s="85"/>
      <c r="H21" s="86">
        <v>55000</v>
      </c>
      <c r="I21" s="27" t="e">
        <f>+G21-#REF!</f>
        <v>#REF!</v>
      </c>
      <c r="J21" s="86"/>
      <c r="K21" s="86"/>
      <c r="L21" s="80">
        <f>+H21+J21+K21</f>
        <v>55000</v>
      </c>
    </row>
    <row r="22" spans="1:13" ht="15.75" x14ac:dyDescent="0.25">
      <c r="A22" s="61"/>
      <c r="B22" s="61"/>
      <c r="C22" s="68"/>
      <c r="D22" s="61"/>
      <c r="E22" s="61"/>
      <c r="F22" s="83"/>
      <c r="G22" s="85"/>
      <c r="H22" s="86" t="s">
        <v>113</v>
      </c>
      <c r="I22" s="27"/>
      <c r="J22" s="86" t="s">
        <v>113</v>
      </c>
      <c r="K22" s="86"/>
      <c r="L22" s="86" t="s">
        <v>113</v>
      </c>
      <c r="M22" s="148"/>
    </row>
    <row r="23" spans="1:13" ht="16.5" thickBot="1" x14ac:dyDescent="0.3">
      <c r="A23" s="61">
        <v>2</v>
      </c>
      <c r="B23" s="61">
        <v>1</v>
      </c>
      <c r="C23" s="68">
        <v>1</v>
      </c>
      <c r="D23" s="61">
        <v>4</v>
      </c>
      <c r="E23" s="69"/>
      <c r="F23" s="81" t="s">
        <v>17</v>
      </c>
      <c r="G23" s="71">
        <f t="shared" ref="G23:L23" si="5">G24</f>
        <v>1463997</v>
      </c>
      <c r="H23" s="73">
        <f t="shared" si="5"/>
        <v>0</v>
      </c>
      <c r="I23" s="21" t="e">
        <f t="shared" si="5"/>
        <v>#REF!</v>
      </c>
      <c r="J23" s="73">
        <f t="shared" si="5"/>
        <v>0</v>
      </c>
      <c r="K23" s="73">
        <f t="shared" si="5"/>
        <v>0</v>
      </c>
      <c r="L23" s="73">
        <f t="shared" si="5"/>
        <v>0</v>
      </c>
      <c r="M23" s="26"/>
    </row>
    <row r="24" spans="1:13" ht="15.75" x14ac:dyDescent="0.25">
      <c r="A24" s="61">
        <v>2</v>
      </c>
      <c r="B24" s="61">
        <v>1</v>
      </c>
      <c r="C24" s="68">
        <v>1</v>
      </c>
      <c r="D24" s="61">
        <v>4</v>
      </c>
      <c r="E24" s="61">
        <v>1</v>
      </c>
      <c r="F24" s="83" t="s">
        <v>18</v>
      </c>
      <c r="G24" s="84">
        <v>1463997</v>
      </c>
      <c r="H24" s="87">
        <v>0</v>
      </c>
      <c r="I24" s="28" t="e">
        <f>+G24-#REF!</f>
        <v>#REF!</v>
      </c>
      <c r="J24" s="87">
        <v>0</v>
      </c>
      <c r="K24" s="87"/>
      <c r="L24" s="87">
        <f>+H24+J24+K24</f>
        <v>0</v>
      </c>
    </row>
    <row r="25" spans="1:13" ht="15.75" x14ac:dyDescent="0.25">
      <c r="A25" s="61"/>
      <c r="B25" s="61"/>
      <c r="C25" s="68"/>
      <c r="D25" s="61"/>
      <c r="E25" s="61"/>
      <c r="F25" s="83"/>
      <c r="G25" s="85"/>
      <c r="H25" s="86"/>
      <c r="I25" s="27"/>
      <c r="J25" s="86"/>
      <c r="K25" s="86"/>
      <c r="L25" s="86"/>
    </row>
    <row r="26" spans="1:13" ht="16.5" thickBot="1" x14ac:dyDescent="0.3">
      <c r="A26" s="61">
        <v>2</v>
      </c>
      <c r="B26" s="61">
        <v>1</v>
      </c>
      <c r="C26" s="68">
        <v>1</v>
      </c>
      <c r="D26" s="61">
        <v>5</v>
      </c>
      <c r="E26" s="69"/>
      <c r="F26" s="81" t="s">
        <v>19</v>
      </c>
      <c r="G26" s="88">
        <f>G27+G30</f>
        <v>0</v>
      </c>
      <c r="H26" s="82">
        <f t="shared" ref="H26:L26" si="6">H27+H28+H29+H30</f>
        <v>0</v>
      </c>
      <c r="I26" s="25">
        <f t="shared" si="6"/>
        <v>0</v>
      </c>
      <c r="J26" s="82">
        <f t="shared" si="6"/>
        <v>0</v>
      </c>
      <c r="K26" s="82">
        <f t="shared" si="6"/>
        <v>0</v>
      </c>
      <c r="L26" s="82">
        <f t="shared" si="6"/>
        <v>0</v>
      </c>
    </row>
    <row r="27" spans="1:13" ht="15.75" x14ac:dyDescent="0.25">
      <c r="A27" s="61">
        <v>2</v>
      </c>
      <c r="B27" s="61">
        <v>1</v>
      </c>
      <c r="C27" s="68">
        <v>1</v>
      </c>
      <c r="D27" s="61">
        <v>5</v>
      </c>
      <c r="E27" s="61">
        <v>1</v>
      </c>
      <c r="F27" s="83" t="s">
        <v>19</v>
      </c>
      <c r="G27" s="85"/>
      <c r="H27" s="86">
        <v>0</v>
      </c>
      <c r="I27" s="27">
        <v>0</v>
      </c>
      <c r="J27" s="86">
        <v>0</v>
      </c>
      <c r="K27" s="86"/>
      <c r="L27" s="86">
        <f>+H27+J27+K27</f>
        <v>0</v>
      </c>
      <c r="M27" s="26"/>
    </row>
    <row r="28" spans="1:13" ht="31.5" x14ac:dyDescent="0.25">
      <c r="A28" s="61">
        <v>2</v>
      </c>
      <c r="B28" s="61">
        <v>1</v>
      </c>
      <c r="C28" s="68">
        <v>1</v>
      </c>
      <c r="D28" s="61">
        <v>5</v>
      </c>
      <c r="E28" s="61">
        <v>2</v>
      </c>
      <c r="F28" s="83" t="s">
        <v>20</v>
      </c>
      <c r="G28" s="85"/>
      <c r="H28" s="86">
        <v>0</v>
      </c>
      <c r="I28" s="27">
        <v>0</v>
      </c>
      <c r="J28" s="86">
        <v>0</v>
      </c>
      <c r="K28" s="86"/>
      <c r="L28" s="86">
        <f>+H28+J28+K28</f>
        <v>0</v>
      </c>
    </row>
    <row r="29" spans="1:13" ht="15.75" x14ac:dyDescent="0.25">
      <c r="A29" s="61">
        <v>2</v>
      </c>
      <c r="B29" s="61">
        <v>1</v>
      </c>
      <c r="C29" s="68">
        <v>1</v>
      </c>
      <c r="D29" s="61">
        <v>5</v>
      </c>
      <c r="E29" s="61">
        <v>3</v>
      </c>
      <c r="F29" s="83" t="s">
        <v>21</v>
      </c>
      <c r="G29" s="85"/>
      <c r="H29" s="86">
        <v>0</v>
      </c>
      <c r="I29" s="27">
        <v>0</v>
      </c>
      <c r="J29" s="86">
        <v>0</v>
      </c>
      <c r="K29" s="86"/>
      <c r="L29" s="86">
        <f>+H29+J29+K29</f>
        <v>0</v>
      </c>
    </row>
    <row r="30" spans="1:13" ht="15.75" x14ac:dyDescent="0.25">
      <c r="A30" s="61">
        <v>2</v>
      </c>
      <c r="B30" s="61">
        <v>1</v>
      </c>
      <c r="C30" s="68">
        <v>1</v>
      </c>
      <c r="D30" s="61">
        <v>5</v>
      </c>
      <c r="E30" s="61">
        <v>4</v>
      </c>
      <c r="F30" s="83" t="s">
        <v>22</v>
      </c>
      <c r="G30" s="85"/>
      <c r="H30" s="86"/>
      <c r="I30" s="27"/>
      <c r="J30" s="86"/>
      <c r="K30" s="86"/>
      <c r="L30" s="86"/>
    </row>
    <row r="31" spans="1:13" ht="16.5" thickBot="1" x14ac:dyDescent="0.3">
      <c r="A31" s="61"/>
      <c r="B31" s="61"/>
      <c r="C31" s="68"/>
      <c r="D31" s="61"/>
      <c r="E31" s="61"/>
      <c r="F31" s="83"/>
      <c r="G31" s="85"/>
      <c r="H31" s="86"/>
      <c r="I31" s="27"/>
      <c r="J31" s="86"/>
      <c r="K31" s="86"/>
      <c r="L31" s="86"/>
    </row>
    <row r="32" spans="1:13" ht="16.5" thickBot="1" x14ac:dyDescent="0.3">
      <c r="A32" s="61">
        <v>2</v>
      </c>
      <c r="B32" s="61">
        <v>1</v>
      </c>
      <c r="C32" s="68">
        <v>2</v>
      </c>
      <c r="D32" s="61"/>
      <c r="E32" s="61"/>
      <c r="F32" s="81" t="s">
        <v>23</v>
      </c>
      <c r="G32" s="89">
        <f t="shared" ref="G32:L32" si="7">G33</f>
        <v>1463997</v>
      </c>
      <c r="H32" s="90">
        <f t="shared" si="7"/>
        <v>0</v>
      </c>
      <c r="I32" s="6" t="e">
        <f t="shared" si="7"/>
        <v>#REF!</v>
      </c>
      <c r="J32" s="90">
        <f t="shared" si="7"/>
        <v>0</v>
      </c>
      <c r="K32" s="90">
        <f t="shared" si="7"/>
        <v>0</v>
      </c>
      <c r="L32" s="90">
        <f t="shared" si="7"/>
        <v>0</v>
      </c>
    </row>
    <row r="33" spans="1:13" ht="16.5" thickBot="1" x14ac:dyDescent="0.3">
      <c r="A33" s="61">
        <v>2</v>
      </c>
      <c r="B33" s="61">
        <v>1</v>
      </c>
      <c r="C33" s="61">
        <v>2</v>
      </c>
      <c r="D33" s="61">
        <v>2</v>
      </c>
      <c r="E33" s="61"/>
      <c r="F33" s="81" t="s">
        <v>24</v>
      </c>
      <c r="G33" s="71">
        <f>G34+G35+G36</f>
        <v>1463997</v>
      </c>
      <c r="H33" s="90">
        <f t="shared" ref="H33:L33" si="8">H36</f>
        <v>0</v>
      </c>
      <c r="I33" s="29" t="e">
        <f t="shared" si="8"/>
        <v>#REF!</v>
      </c>
      <c r="J33" s="90">
        <f t="shared" si="8"/>
        <v>0</v>
      </c>
      <c r="K33" s="90">
        <f t="shared" si="8"/>
        <v>0</v>
      </c>
      <c r="L33" s="90">
        <f t="shared" si="8"/>
        <v>0</v>
      </c>
    </row>
    <row r="34" spans="1:13" ht="31.5" x14ac:dyDescent="0.25">
      <c r="A34" s="61">
        <v>2</v>
      </c>
      <c r="B34" s="61">
        <v>1</v>
      </c>
      <c r="C34" s="61">
        <v>2</v>
      </c>
      <c r="D34" s="61">
        <v>2</v>
      </c>
      <c r="E34" s="61">
        <v>2</v>
      </c>
      <c r="F34" s="81" t="s">
        <v>25</v>
      </c>
      <c r="G34" s="91"/>
      <c r="H34" s="73">
        <v>0</v>
      </c>
      <c r="I34" s="21">
        <v>0</v>
      </c>
      <c r="J34" s="73">
        <v>0</v>
      </c>
      <c r="K34" s="73">
        <v>0</v>
      </c>
      <c r="L34" s="73">
        <f>+H34+J34+K34</f>
        <v>0</v>
      </c>
    </row>
    <row r="35" spans="1:13" ht="15.75" x14ac:dyDescent="0.25">
      <c r="A35" s="61">
        <v>2</v>
      </c>
      <c r="B35" s="61">
        <v>1</v>
      </c>
      <c r="C35" s="61">
        <v>2</v>
      </c>
      <c r="D35" s="61">
        <v>2</v>
      </c>
      <c r="E35" s="61">
        <v>4</v>
      </c>
      <c r="F35" s="83" t="s">
        <v>26</v>
      </c>
      <c r="G35" s="85">
        <v>0</v>
      </c>
      <c r="H35" s="86">
        <v>0</v>
      </c>
      <c r="I35" s="86">
        <v>0</v>
      </c>
      <c r="J35" s="86">
        <v>0</v>
      </c>
      <c r="K35" s="86">
        <v>0</v>
      </c>
      <c r="L35" s="86">
        <f>+H35+J35+K35</f>
        <v>0</v>
      </c>
    </row>
    <row r="36" spans="1:13" ht="15.75" x14ac:dyDescent="0.25">
      <c r="A36" s="61">
        <v>2</v>
      </c>
      <c r="B36" s="61">
        <v>1</v>
      </c>
      <c r="C36" s="61">
        <v>2</v>
      </c>
      <c r="D36" s="61">
        <v>2</v>
      </c>
      <c r="E36" s="61">
        <v>15</v>
      </c>
      <c r="F36" s="83" t="s">
        <v>110</v>
      </c>
      <c r="G36" s="85">
        <v>1463997</v>
      </c>
      <c r="H36" s="86"/>
      <c r="I36" s="27" t="e">
        <f>+G36-#REF!</f>
        <v>#REF!</v>
      </c>
      <c r="J36" s="86"/>
      <c r="K36" s="86"/>
      <c r="L36" s="86">
        <f>+H36+J36+K36</f>
        <v>0</v>
      </c>
      <c r="M36" s="148"/>
    </row>
    <row r="37" spans="1:13" ht="15.75" x14ac:dyDescent="0.25">
      <c r="A37" s="61"/>
      <c r="B37" s="61"/>
      <c r="C37" s="68"/>
      <c r="D37" s="61"/>
      <c r="E37" s="61"/>
      <c r="F37" s="83"/>
      <c r="G37" s="85"/>
      <c r="H37" s="86"/>
      <c r="I37" s="27"/>
      <c r="J37" s="86"/>
      <c r="K37" s="86"/>
      <c r="L37" s="86"/>
    </row>
    <row r="38" spans="1:13" ht="15.75" x14ac:dyDescent="0.25">
      <c r="A38" s="61"/>
      <c r="B38" s="61"/>
      <c r="C38" s="68"/>
      <c r="D38" s="61"/>
      <c r="E38" s="61"/>
      <c r="F38" s="83"/>
      <c r="G38" s="85"/>
      <c r="H38" s="86"/>
      <c r="I38" s="27"/>
      <c r="J38" s="86"/>
      <c r="K38" s="86"/>
      <c r="L38" s="86"/>
    </row>
    <row r="39" spans="1:13" ht="16.5" thickBot="1" x14ac:dyDescent="0.3">
      <c r="A39" s="61">
        <v>2</v>
      </c>
      <c r="B39" s="61">
        <v>1</v>
      </c>
      <c r="C39" s="68">
        <v>3</v>
      </c>
      <c r="D39" s="61"/>
      <c r="E39" s="61"/>
      <c r="F39" s="81" t="s">
        <v>27</v>
      </c>
      <c r="G39" s="85"/>
      <c r="H39" s="86"/>
      <c r="I39" s="27"/>
      <c r="J39" s="86"/>
      <c r="K39" s="86"/>
      <c r="L39" s="86"/>
    </row>
    <row r="40" spans="1:13" ht="16.5" thickBot="1" x14ac:dyDescent="0.3">
      <c r="A40" s="61">
        <v>2</v>
      </c>
      <c r="B40" s="61">
        <v>1</v>
      </c>
      <c r="C40" s="68">
        <v>3</v>
      </c>
      <c r="D40" s="61">
        <v>1</v>
      </c>
      <c r="E40" s="69"/>
      <c r="F40" s="81" t="s">
        <v>28</v>
      </c>
      <c r="G40" s="74">
        <f t="shared" ref="G40:L40" si="9">G41+G42</f>
        <v>0</v>
      </c>
      <c r="H40" s="75">
        <f t="shared" si="9"/>
        <v>0</v>
      </c>
      <c r="I40" s="30">
        <f t="shared" si="9"/>
        <v>0</v>
      </c>
      <c r="J40" s="75">
        <f t="shared" si="9"/>
        <v>0</v>
      </c>
      <c r="K40" s="75">
        <f t="shared" si="9"/>
        <v>0</v>
      </c>
      <c r="L40" s="75">
        <f t="shared" si="9"/>
        <v>0</v>
      </c>
    </row>
    <row r="41" spans="1:13" ht="15.75" x14ac:dyDescent="0.25">
      <c r="A41" s="61">
        <v>2</v>
      </c>
      <c r="B41" s="61">
        <v>1</v>
      </c>
      <c r="C41" s="68">
        <v>3</v>
      </c>
      <c r="D41" s="61">
        <v>1</v>
      </c>
      <c r="E41" s="61">
        <v>1</v>
      </c>
      <c r="F41" s="83" t="s">
        <v>29</v>
      </c>
      <c r="G41" s="84"/>
      <c r="H41" s="86">
        <f>G41*12</f>
        <v>0</v>
      </c>
      <c r="I41" s="86">
        <f t="shared" ref="I41:K42" si="10">H41*12</f>
        <v>0</v>
      </c>
      <c r="J41" s="86">
        <f t="shared" si="10"/>
        <v>0</v>
      </c>
      <c r="K41" s="86">
        <f t="shared" si="10"/>
        <v>0</v>
      </c>
      <c r="L41" s="86">
        <f>+H41+J41+K41</f>
        <v>0</v>
      </c>
    </row>
    <row r="42" spans="1:13" ht="15.75" x14ac:dyDescent="0.25">
      <c r="A42" s="61">
        <v>2</v>
      </c>
      <c r="B42" s="61">
        <v>1</v>
      </c>
      <c r="C42" s="68">
        <v>3</v>
      </c>
      <c r="D42" s="61">
        <v>1</v>
      </c>
      <c r="E42" s="61">
        <v>2</v>
      </c>
      <c r="F42" s="83" t="s">
        <v>30</v>
      </c>
      <c r="G42" s="85"/>
      <c r="H42" s="86">
        <f>G42*12</f>
        <v>0</v>
      </c>
      <c r="I42" s="86">
        <f t="shared" si="10"/>
        <v>0</v>
      </c>
      <c r="J42" s="86">
        <f t="shared" si="10"/>
        <v>0</v>
      </c>
      <c r="K42" s="86">
        <f t="shared" si="10"/>
        <v>0</v>
      </c>
      <c r="L42" s="86">
        <f>+H42+J42+K42</f>
        <v>0</v>
      </c>
    </row>
    <row r="43" spans="1:13" s="3" customFormat="1" ht="15.75" x14ac:dyDescent="0.25">
      <c r="A43" s="61"/>
      <c r="B43" s="61"/>
      <c r="C43" s="68"/>
      <c r="D43" s="61"/>
      <c r="E43" s="61"/>
      <c r="F43" s="83"/>
      <c r="G43" s="85"/>
      <c r="H43" s="86"/>
      <c r="I43" s="27"/>
      <c r="J43" s="86"/>
      <c r="K43" s="86"/>
      <c r="L43" s="86"/>
      <c r="M43" s="149"/>
    </row>
    <row r="44" spans="1:13" ht="32.25" thickBot="1" x14ac:dyDescent="0.3">
      <c r="A44" s="61">
        <v>2</v>
      </c>
      <c r="B44" s="92">
        <v>1</v>
      </c>
      <c r="C44" s="93">
        <v>5</v>
      </c>
      <c r="D44" s="69"/>
      <c r="E44" s="69"/>
      <c r="F44" s="81" t="s">
        <v>31</v>
      </c>
      <c r="G44" s="71">
        <f t="shared" ref="G44:H44" si="11">SUM(G45:G47)</f>
        <v>2506879</v>
      </c>
      <c r="H44" s="73">
        <f t="shared" si="11"/>
        <v>206315.72999999998</v>
      </c>
      <c r="I44" s="21" t="e">
        <f t="shared" ref="I44:L44" si="12">SUM(I45:I47)</f>
        <v>#REF!</v>
      </c>
      <c r="J44" s="73">
        <f t="shared" si="12"/>
        <v>208973.74</v>
      </c>
      <c r="K44" s="73">
        <f t="shared" si="12"/>
        <v>208973.74</v>
      </c>
      <c r="L44" s="73">
        <f t="shared" si="12"/>
        <v>624263.21</v>
      </c>
    </row>
    <row r="45" spans="1:13" ht="15.75" x14ac:dyDescent="0.25">
      <c r="A45" s="61">
        <v>2</v>
      </c>
      <c r="B45" s="61">
        <v>1</v>
      </c>
      <c r="C45" s="68">
        <v>5</v>
      </c>
      <c r="D45" s="61">
        <v>1</v>
      </c>
      <c r="E45" s="61"/>
      <c r="F45" s="76" t="s">
        <v>32</v>
      </c>
      <c r="G45" s="84">
        <v>1128795</v>
      </c>
      <c r="H45" s="87">
        <v>92444.4</v>
      </c>
      <c r="I45" s="28" t="e">
        <f>+G45-#REF!</f>
        <v>#REF!</v>
      </c>
      <c r="J45" s="87">
        <v>94075.8</v>
      </c>
      <c r="K45" s="87">
        <v>94075.8</v>
      </c>
      <c r="L45" s="87">
        <f>+H45+J45+K45</f>
        <v>280596</v>
      </c>
    </row>
    <row r="46" spans="1:13" ht="15.75" x14ac:dyDescent="0.25">
      <c r="A46" s="61">
        <v>2</v>
      </c>
      <c r="B46" s="61">
        <v>1</v>
      </c>
      <c r="C46" s="68">
        <v>5</v>
      </c>
      <c r="D46" s="61">
        <v>2</v>
      </c>
      <c r="E46" s="61"/>
      <c r="F46" s="76" t="s">
        <v>33</v>
      </c>
      <c r="G46" s="85">
        <v>1247325</v>
      </c>
      <c r="H46" s="86">
        <v>103292.95</v>
      </c>
      <c r="I46" s="27" t="e">
        <f>+G46-#REF!</f>
        <v>#REF!</v>
      </c>
      <c r="J46" s="86">
        <v>104002.95</v>
      </c>
      <c r="K46" s="86">
        <v>104002.95</v>
      </c>
      <c r="L46" s="86">
        <f>+H46+J46+K46</f>
        <v>311298.84999999998</v>
      </c>
    </row>
    <row r="47" spans="1:13" ht="15.75" x14ac:dyDescent="0.25">
      <c r="A47" s="61">
        <v>2</v>
      </c>
      <c r="B47" s="61">
        <v>1</v>
      </c>
      <c r="C47" s="68">
        <v>5</v>
      </c>
      <c r="D47" s="61">
        <v>3</v>
      </c>
      <c r="E47" s="61"/>
      <c r="F47" s="83" t="s">
        <v>34</v>
      </c>
      <c r="G47" s="85">
        <v>130759</v>
      </c>
      <c r="H47" s="86">
        <v>10578.38</v>
      </c>
      <c r="I47" s="27" t="e">
        <f>+G47-#REF!</f>
        <v>#REF!</v>
      </c>
      <c r="J47" s="86">
        <v>10894.99</v>
      </c>
      <c r="K47" s="86">
        <v>10894.99</v>
      </c>
      <c r="L47" s="86">
        <f>+H47+J47+K47</f>
        <v>32368.36</v>
      </c>
      <c r="M47" s="148"/>
    </row>
    <row r="48" spans="1:13" ht="15.75" x14ac:dyDescent="0.25">
      <c r="A48" s="61"/>
      <c r="B48" s="61"/>
      <c r="C48" s="68"/>
      <c r="D48" s="61"/>
      <c r="E48" s="61"/>
      <c r="F48" s="83"/>
      <c r="G48" s="85"/>
      <c r="H48" s="86"/>
      <c r="I48" s="27"/>
      <c r="J48" s="86"/>
      <c r="K48" s="86"/>
      <c r="L48" s="86"/>
    </row>
    <row r="49" spans="1:13" ht="16.5" thickBot="1" x14ac:dyDescent="0.3">
      <c r="A49" s="61">
        <v>2</v>
      </c>
      <c r="B49" s="61">
        <v>2</v>
      </c>
      <c r="C49" s="68"/>
      <c r="D49" s="61"/>
      <c r="E49" s="69"/>
      <c r="F49" s="70" t="s">
        <v>35</v>
      </c>
      <c r="G49" s="71">
        <f t="shared" ref="G49:L49" si="13">G50+G58+G62+G66+G70+G84+G92+G79+G107</f>
        <v>18307031</v>
      </c>
      <c r="H49" s="82">
        <f t="shared" si="13"/>
        <v>1340446.24</v>
      </c>
      <c r="I49" s="25" t="e">
        <f t="shared" si="13"/>
        <v>#REF!</v>
      </c>
      <c r="J49" s="82">
        <f t="shared" si="13"/>
        <v>1520971.4000000001</v>
      </c>
      <c r="K49" s="82">
        <f t="shared" si="13"/>
        <v>1562030.84</v>
      </c>
      <c r="L49" s="82">
        <f t="shared" si="13"/>
        <v>4423448.4800000004</v>
      </c>
      <c r="M49" s="26"/>
    </row>
    <row r="50" spans="1:13" ht="16.5" thickBot="1" x14ac:dyDescent="0.3">
      <c r="A50" s="61">
        <v>2</v>
      </c>
      <c r="B50" s="61">
        <v>2</v>
      </c>
      <c r="C50" s="68">
        <v>1</v>
      </c>
      <c r="D50" s="61"/>
      <c r="E50" s="69"/>
      <c r="F50" s="70" t="s">
        <v>36</v>
      </c>
      <c r="G50" s="89">
        <f t="shared" ref="G50:J50" si="14">G51+G52+G53+G55</f>
        <v>1401915</v>
      </c>
      <c r="H50" s="73">
        <f t="shared" si="14"/>
        <v>122900.01999999999</v>
      </c>
      <c r="I50" s="21" t="e">
        <f t="shared" si="14"/>
        <v>#REF!</v>
      </c>
      <c r="J50" s="73">
        <f t="shared" si="14"/>
        <v>121985.62</v>
      </c>
      <c r="K50" s="73">
        <f>K51+K52+K53+K55</f>
        <v>120045.4</v>
      </c>
      <c r="L50" s="73">
        <f>L51+L52+L53+L55</f>
        <v>364931.04</v>
      </c>
    </row>
    <row r="51" spans="1:13" ht="15.75" x14ac:dyDescent="0.25">
      <c r="A51" s="61">
        <v>2</v>
      </c>
      <c r="B51" s="61">
        <v>2</v>
      </c>
      <c r="C51" s="68">
        <v>1</v>
      </c>
      <c r="D51" s="61">
        <v>3</v>
      </c>
      <c r="E51" s="61"/>
      <c r="F51" s="76" t="s">
        <v>37</v>
      </c>
      <c r="G51" s="84">
        <v>336000</v>
      </c>
      <c r="H51" s="87">
        <f>47963.82+22207.42+2155</f>
        <v>72326.239999999991</v>
      </c>
      <c r="I51" s="28" t="e">
        <f>+G51-#REF!</f>
        <v>#REF!</v>
      </c>
      <c r="J51" s="87">
        <f>8785.14+2212.21+22518.17+31889</f>
        <v>65404.52</v>
      </c>
      <c r="K51" s="87">
        <f>31889+22264.93+2041</f>
        <v>56194.93</v>
      </c>
      <c r="L51" s="87">
        <f>+H51+J51+K51</f>
        <v>193925.68999999997</v>
      </c>
      <c r="M51" s="148"/>
    </row>
    <row r="52" spans="1:13" ht="15.75" x14ac:dyDescent="0.25">
      <c r="A52" s="61">
        <v>2</v>
      </c>
      <c r="B52" s="61">
        <v>2</v>
      </c>
      <c r="C52" s="68">
        <v>1</v>
      </c>
      <c r="D52" s="61">
        <v>4</v>
      </c>
      <c r="E52" s="61"/>
      <c r="F52" s="76" t="s">
        <v>38</v>
      </c>
      <c r="G52" s="85">
        <v>47822</v>
      </c>
      <c r="H52" s="86"/>
      <c r="I52" s="27"/>
      <c r="J52" s="86"/>
      <c r="K52" s="86"/>
      <c r="L52" s="86"/>
      <c r="M52" s="150"/>
    </row>
    <row r="53" spans="1:13" ht="15.75" x14ac:dyDescent="0.25">
      <c r="A53" s="61">
        <v>2</v>
      </c>
      <c r="B53" s="61">
        <v>2</v>
      </c>
      <c r="C53" s="68">
        <v>1</v>
      </c>
      <c r="D53" s="61">
        <v>5</v>
      </c>
      <c r="E53" s="61"/>
      <c r="F53" s="76" t="s">
        <v>39</v>
      </c>
      <c r="G53" s="85">
        <v>346093</v>
      </c>
      <c r="H53" s="86"/>
      <c r="I53" s="27" t="e">
        <f>+G53-#REF!</f>
        <v>#REF!</v>
      </c>
      <c r="J53" s="86"/>
      <c r="K53" s="86">
        <v>9289.85</v>
      </c>
      <c r="L53" s="86">
        <f>+H53+J53+K53</f>
        <v>9289.85</v>
      </c>
      <c r="M53" s="148"/>
    </row>
    <row r="54" spans="1:13" ht="15.75" x14ac:dyDescent="0.25">
      <c r="A54" s="61"/>
      <c r="B54" s="61"/>
      <c r="C54" s="68"/>
      <c r="D54" s="61"/>
      <c r="E54" s="61"/>
      <c r="F54" s="76"/>
      <c r="G54" s="85"/>
      <c r="H54" s="86"/>
      <c r="I54" s="27"/>
      <c r="J54" s="86"/>
      <c r="K54" s="86"/>
      <c r="L54" s="86"/>
      <c r="M54" s="148"/>
    </row>
    <row r="55" spans="1:13" ht="16.5" thickBot="1" x14ac:dyDescent="0.3">
      <c r="A55" s="61">
        <v>2</v>
      </c>
      <c r="B55" s="61">
        <v>2</v>
      </c>
      <c r="C55" s="68">
        <v>1</v>
      </c>
      <c r="D55" s="61">
        <v>6</v>
      </c>
      <c r="E55" s="61"/>
      <c r="F55" s="81" t="s">
        <v>40</v>
      </c>
      <c r="G55" s="71">
        <f t="shared" ref="G55:K55" si="15">G56</f>
        <v>672000</v>
      </c>
      <c r="H55" s="94">
        <f t="shared" si="15"/>
        <v>50573.78</v>
      </c>
      <c r="I55" s="31" t="e">
        <f t="shared" si="15"/>
        <v>#REF!</v>
      </c>
      <c r="J55" s="94">
        <f t="shared" si="15"/>
        <v>56581.1</v>
      </c>
      <c r="K55" s="94">
        <f t="shared" si="15"/>
        <v>54560.62</v>
      </c>
      <c r="L55" s="94">
        <f>L56</f>
        <v>161715.5</v>
      </c>
    </row>
    <row r="56" spans="1:13" ht="15.75" x14ac:dyDescent="0.25">
      <c r="A56" s="61">
        <v>2</v>
      </c>
      <c r="B56" s="61">
        <v>2</v>
      </c>
      <c r="C56" s="68">
        <v>1</v>
      </c>
      <c r="D56" s="61">
        <v>6</v>
      </c>
      <c r="E56" s="61">
        <v>1</v>
      </c>
      <c r="F56" s="76" t="s">
        <v>41</v>
      </c>
      <c r="G56" s="84">
        <v>672000</v>
      </c>
      <c r="H56" s="86">
        <v>50573.78</v>
      </c>
      <c r="I56" s="28" t="e">
        <f>+G56-#REF!</f>
        <v>#REF!</v>
      </c>
      <c r="J56" s="86">
        <v>56581.1</v>
      </c>
      <c r="K56" s="86">
        <v>54560.62</v>
      </c>
      <c r="L56" s="86">
        <f>+H56+J56+K56</f>
        <v>161715.5</v>
      </c>
    </row>
    <row r="57" spans="1:13" ht="15.75" x14ac:dyDescent="0.25">
      <c r="A57" s="61"/>
      <c r="B57" s="61"/>
      <c r="C57" s="68"/>
      <c r="D57" s="61"/>
      <c r="E57" s="61"/>
      <c r="F57" s="76"/>
      <c r="G57" s="85"/>
      <c r="H57" s="86"/>
      <c r="I57" s="27"/>
      <c r="J57" s="86"/>
      <c r="K57" s="86"/>
      <c r="L57" s="86"/>
    </row>
    <row r="58" spans="1:13" ht="32.25" thickBot="1" x14ac:dyDescent="0.3">
      <c r="A58" s="61">
        <v>2</v>
      </c>
      <c r="B58" s="61">
        <v>2</v>
      </c>
      <c r="C58" s="68">
        <v>2</v>
      </c>
      <c r="D58" s="61"/>
      <c r="E58" s="61"/>
      <c r="F58" s="81" t="s">
        <v>42</v>
      </c>
      <c r="G58" s="71">
        <f>SUM(G59:G60)</f>
        <v>175500</v>
      </c>
      <c r="H58" s="73">
        <f>H59+H60</f>
        <v>0</v>
      </c>
      <c r="I58" s="32" t="e">
        <f>I59+I60</f>
        <v>#REF!</v>
      </c>
      <c r="J58" s="73">
        <f>J59+J60</f>
        <v>3325</v>
      </c>
      <c r="K58" s="73">
        <f>K59+K60</f>
        <v>7450</v>
      </c>
      <c r="L58" s="73">
        <f>L59+L60</f>
        <v>10775</v>
      </c>
    </row>
    <row r="59" spans="1:13" ht="15.75" x14ac:dyDescent="0.25">
      <c r="A59" s="61">
        <v>2</v>
      </c>
      <c r="B59" s="61">
        <v>2</v>
      </c>
      <c r="C59" s="68">
        <v>2</v>
      </c>
      <c r="D59" s="61">
        <v>1</v>
      </c>
      <c r="E59" s="61"/>
      <c r="F59" s="83" t="s">
        <v>43</v>
      </c>
      <c r="G59" s="84">
        <v>175500</v>
      </c>
      <c r="H59" s="87"/>
      <c r="I59" s="27" t="e">
        <f>+G59-#REF!</f>
        <v>#REF!</v>
      </c>
      <c r="J59" s="87">
        <v>3100</v>
      </c>
      <c r="K59" s="87">
        <v>3450</v>
      </c>
      <c r="L59" s="87">
        <f>+H59+J59+K59</f>
        <v>6550</v>
      </c>
      <c r="M59" s="2"/>
    </row>
    <row r="60" spans="1:13" ht="15.75" x14ac:dyDescent="0.25">
      <c r="A60" s="61">
        <v>2</v>
      </c>
      <c r="B60" s="61">
        <v>2</v>
      </c>
      <c r="C60" s="68">
        <v>2</v>
      </c>
      <c r="D60" s="61">
        <v>2</v>
      </c>
      <c r="E60" s="61"/>
      <c r="F60" s="83" t="s">
        <v>44</v>
      </c>
      <c r="G60" s="85"/>
      <c r="H60" s="86"/>
      <c r="I60" s="27" t="e">
        <f>+G60-#REF!</f>
        <v>#REF!</v>
      </c>
      <c r="J60" s="86">
        <v>225</v>
      </c>
      <c r="K60" s="86">
        <v>4000</v>
      </c>
      <c r="L60" s="86">
        <f>+H60+J60+K60</f>
        <v>4225</v>
      </c>
    </row>
    <row r="61" spans="1:13" ht="15.75" x14ac:dyDescent="0.25">
      <c r="A61" s="61"/>
      <c r="B61" s="61"/>
      <c r="C61" s="68"/>
      <c r="D61" s="61"/>
      <c r="E61" s="61"/>
      <c r="F61" s="76"/>
      <c r="G61" s="85"/>
      <c r="H61" s="86"/>
      <c r="I61" s="27"/>
      <c r="J61" s="86"/>
      <c r="K61" s="86"/>
      <c r="L61" s="86"/>
    </row>
    <row r="62" spans="1:13" ht="16.5" thickBot="1" x14ac:dyDescent="0.3">
      <c r="A62" s="61">
        <v>2</v>
      </c>
      <c r="B62" s="61">
        <v>2</v>
      </c>
      <c r="C62" s="68">
        <v>3</v>
      </c>
      <c r="D62" s="61"/>
      <c r="E62" s="61"/>
      <c r="F62" s="81" t="s">
        <v>45</v>
      </c>
      <c r="G62" s="71">
        <f t="shared" ref="G62:L62" si="16">G63+G64</f>
        <v>550000</v>
      </c>
      <c r="H62" s="82">
        <f t="shared" si="16"/>
        <v>0</v>
      </c>
      <c r="I62" s="25" t="e">
        <f t="shared" si="16"/>
        <v>#REF!</v>
      </c>
      <c r="J62" s="82">
        <f t="shared" si="16"/>
        <v>0</v>
      </c>
      <c r="K62" s="82">
        <f t="shared" si="16"/>
        <v>1600</v>
      </c>
      <c r="L62" s="82">
        <f t="shared" si="16"/>
        <v>1600</v>
      </c>
    </row>
    <row r="63" spans="1:13" ht="15.75" x14ac:dyDescent="0.25">
      <c r="A63" s="61">
        <v>2</v>
      </c>
      <c r="B63" s="61">
        <v>2</v>
      </c>
      <c r="C63" s="68">
        <v>3</v>
      </c>
      <c r="D63" s="61">
        <v>1</v>
      </c>
      <c r="E63" s="95"/>
      <c r="F63" s="83" t="s">
        <v>46</v>
      </c>
      <c r="G63" s="77"/>
      <c r="H63" s="78"/>
      <c r="I63" s="23" t="e">
        <f>+G63-#REF!</f>
        <v>#REF!</v>
      </c>
      <c r="J63" s="78"/>
      <c r="K63" s="78">
        <f>1000+300+300</f>
        <v>1600</v>
      </c>
      <c r="L63" s="87">
        <f>+H63+J63+K63</f>
        <v>1600</v>
      </c>
    </row>
    <row r="64" spans="1:13" ht="15.75" x14ac:dyDescent="0.25">
      <c r="A64" s="61">
        <v>2</v>
      </c>
      <c r="B64" s="61">
        <v>2</v>
      </c>
      <c r="C64" s="68">
        <v>3</v>
      </c>
      <c r="D64" s="61">
        <v>2</v>
      </c>
      <c r="E64" s="95"/>
      <c r="F64" s="83" t="s">
        <v>47</v>
      </c>
      <c r="G64" s="85">
        <v>550000</v>
      </c>
      <c r="H64" s="86"/>
      <c r="I64" s="27" t="e">
        <f>+G64-#REF!</f>
        <v>#REF!</v>
      </c>
      <c r="J64" s="86"/>
      <c r="K64" s="86"/>
      <c r="L64" s="86"/>
    </row>
    <row r="65" spans="1:13" ht="15.75" x14ac:dyDescent="0.25">
      <c r="A65" s="61"/>
      <c r="B65" s="61"/>
      <c r="C65" s="68"/>
      <c r="D65" s="61"/>
      <c r="E65" s="61"/>
      <c r="F65" s="83"/>
      <c r="G65" s="85"/>
      <c r="H65" s="86"/>
      <c r="I65" s="27" t="e">
        <f>+G65-#REF!</f>
        <v>#REF!</v>
      </c>
      <c r="J65" s="86"/>
      <c r="K65" s="86"/>
      <c r="L65" s="86"/>
    </row>
    <row r="66" spans="1:13" ht="16.5" thickBot="1" x14ac:dyDescent="0.3">
      <c r="A66" s="61">
        <v>2</v>
      </c>
      <c r="B66" s="61">
        <v>2</v>
      </c>
      <c r="C66" s="68">
        <v>4</v>
      </c>
      <c r="D66" s="61"/>
      <c r="E66" s="61"/>
      <c r="F66" s="81" t="s">
        <v>48</v>
      </c>
      <c r="G66" s="71">
        <f t="shared" ref="G66:H66" si="17">G67+G68</f>
        <v>280000</v>
      </c>
      <c r="H66" s="82">
        <f t="shared" si="17"/>
        <v>6910.99</v>
      </c>
      <c r="I66" s="25" t="e">
        <f>+G66-#REF!</f>
        <v>#REF!</v>
      </c>
      <c r="J66" s="82">
        <f t="shared" ref="J66:L66" si="18">J67+J68</f>
        <v>1600</v>
      </c>
      <c r="K66" s="82">
        <f t="shared" si="18"/>
        <v>5688.34</v>
      </c>
      <c r="L66" s="82">
        <f t="shared" si="18"/>
        <v>14199.33</v>
      </c>
    </row>
    <row r="67" spans="1:13" ht="15.75" x14ac:dyDescent="0.25">
      <c r="A67" s="61">
        <v>2</v>
      </c>
      <c r="B67" s="61">
        <v>2</v>
      </c>
      <c r="C67" s="68">
        <v>4</v>
      </c>
      <c r="D67" s="61">
        <v>1</v>
      </c>
      <c r="E67" s="61"/>
      <c r="F67" s="83" t="s">
        <v>49</v>
      </c>
      <c r="G67" s="84">
        <v>280000</v>
      </c>
      <c r="H67" s="86">
        <f>780+6130.99</f>
        <v>6910.99</v>
      </c>
      <c r="I67" s="27" t="e">
        <f>+G67-#REF!</f>
        <v>#REF!</v>
      </c>
      <c r="J67" s="86">
        <f>200+100+100+200+300+200+200+300</f>
        <v>1600</v>
      </c>
      <c r="K67" s="86">
        <f>4338.34+100+100+100+100+100+100+200+50+100+100+100+100+100</f>
        <v>5688.34</v>
      </c>
      <c r="L67" s="86">
        <f>+H67+J67+K67</f>
        <v>14199.33</v>
      </c>
      <c r="M67" s="148"/>
    </row>
    <row r="68" spans="1:13" ht="15.75" x14ac:dyDescent="0.25">
      <c r="A68" s="61">
        <v>2</v>
      </c>
      <c r="B68" s="61">
        <v>2</v>
      </c>
      <c r="C68" s="68">
        <v>4</v>
      </c>
      <c r="D68" s="61">
        <v>3</v>
      </c>
      <c r="E68" s="61"/>
      <c r="F68" s="83" t="s">
        <v>50</v>
      </c>
      <c r="G68" s="85"/>
      <c r="H68" s="86">
        <v>0</v>
      </c>
      <c r="I68" s="27" t="e">
        <f>+G68-#REF!</f>
        <v>#REF!</v>
      </c>
      <c r="J68" s="86">
        <v>0</v>
      </c>
      <c r="K68" s="86"/>
      <c r="L68" s="86">
        <f>+H68+J68+K68</f>
        <v>0</v>
      </c>
    </row>
    <row r="69" spans="1:13" ht="15.75" x14ac:dyDescent="0.25">
      <c r="A69" s="61"/>
      <c r="B69" s="61"/>
      <c r="C69" s="68"/>
      <c r="D69" s="61"/>
      <c r="E69" s="61"/>
      <c r="F69" s="83"/>
      <c r="G69" s="85"/>
      <c r="H69" s="86"/>
      <c r="I69" s="27" t="e">
        <f>+G69-#REF!</f>
        <v>#REF!</v>
      </c>
      <c r="J69" s="86"/>
      <c r="K69" s="86"/>
      <c r="L69" s="86"/>
    </row>
    <row r="70" spans="1:13" ht="16.5" thickBot="1" x14ac:dyDescent="0.3">
      <c r="A70" s="61">
        <v>2</v>
      </c>
      <c r="B70" s="61">
        <v>2</v>
      </c>
      <c r="C70" s="68">
        <v>5</v>
      </c>
      <c r="D70" s="61"/>
      <c r="E70" s="61"/>
      <c r="F70" s="81" t="s">
        <v>51</v>
      </c>
      <c r="G70" s="71">
        <f>G71+G76</f>
        <v>10015311</v>
      </c>
      <c r="H70" s="73">
        <f t="shared" ref="H70:K70" si="19">H73+H71</f>
        <v>792285.26</v>
      </c>
      <c r="I70" s="21" t="e">
        <f t="shared" si="19"/>
        <v>#REF!</v>
      </c>
      <c r="J70" s="73">
        <f t="shared" si="19"/>
        <v>801242.44</v>
      </c>
      <c r="K70" s="73">
        <f t="shared" si="19"/>
        <v>801396.64</v>
      </c>
      <c r="L70" s="73">
        <f>L73+L71</f>
        <v>2394924.34</v>
      </c>
    </row>
    <row r="71" spans="1:13" ht="15.75" x14ac:dyDescent="0.25">
      <c r="A71" s="61">
        <v>2</v>
      </c>
      <c r="B71" s="61">
        <v>2</v>
      </c>
      <c r="C71" s="68">
        <v>5</v>
      </c>
      <c r="D71" s="61">
        <v>1</v>
      </c>
      <c r="E71" s="61"/>
      <c r="F71" s="76" t="s">
        <v>52</v>
      </c>
      <c r="G71" s="84">
        <v>9685383</v>
      </c>
      <c r="H71" s="87">
        <f>17098.97+766926.29</f>
        <v>784025.26</v>
      </c>
      <c r="I71" s="28" t="e">
        <f>+G71-#REF!</f>
        <v>#REF!</v>
      </c>
      <c r="J71" s="87">
        <f>17294.32+775688.12</f>
        <v>792982.44</v>
      </c>
      <c r="K71" s="87">
        <f>17297.68+775838.96</f>
        <v>793136.64000000001</v>
      </c>
      <c r="L71" s="87">
        <f>+H71+J71+K71</f>
        <v>2370144.34</v>
      </c>
      <c r="M71" s="148"/>
    </row>
    <row r="72" spans="1:13" ht="15.75" x14ac:dyDescent="0.25">
      <c r="A72" s="61"/>
      <c r="B72" s="61"/>
      <c r="C72" s="68"/>
      <c r="D72" s="61"/>
      <c r="E72" s="95"/>
      <c r="F72" s="83"/>
      <c r="G72" s="85"/>
      <c r="H72" s="86"/>
      <c r="I72" s="27"/>
      <c r="J72" s="86"/>
      <c r="K72" s="86"/>
      <c r="L72" s="86"/>
    </row>
    <row r="73" spans="1:13" ht="16.5" thickBot="1" x14ac:dyDescent="0.3">
      <c r="A73" s="61">
        <v>2</v>
      </c>
      <c r="B73" s="61">
        <v>2</v>
      </c>
      <c r="C73" s="68">
        <v>5</v>
      </c>
      <c r="D73" s="61">
        <v>3</v>
      </c>
      <c r="E73" s="69"/>
      <c r="F73" s="81" t="s">
        <v>53</v>
      </c>
      <c r="G73" s="71">
        <f t="shared" ref="G73:L73" si="20">G74+G75+G76</f>
        <v>329928</v>
      </c>
      <c r="H73" s="82">
        <f t="shared" si="20"/>
        <v>8260</v>
      </c>
      <c r="I73" s="25" t="e">
        <f t="shared" si="20"/>
        <v>#REF!</v>
      </c>
      <c r="J73" s="82">
        <f t="shared" si="20"/>
        <v>8260</v>
      </c>
      <c r="K73" s="82">
        <f t="shared" si="20"/>
        <v>8260</v>
      </c>
      <c r="L73" s="82">
        <f t="shared" si="20"/>
        <v>24780</v>
      </c>
    </row>
    <row r="74" spans="1:13" ht="15.75" x14ac:dyDescent="0.25">
      <c r="A74" s="61">
        <v>2</v>
      </c>
      <c r="B74" s="61">
        <v>2</v>
      </c>
      <c r="C74" s="68">
        <v>5</v>
      </c>
      <c r="D74" s="61">
        <v>3</v>
      </c>
      <c r="E74" s="61">
        <v>2</v>
      </c>
      <c r="F74" s="76" t="s">
        <v>54</v>
      </c>
      <c r="G74" s="84"/>
      <c r="H74" s="86">
        <v>0</v>
      </c>
      <c r="I74" s="27" t="e">
        <f>+G74-#REF!</f>
        <v>#REF!</v>
      </c>
      <c r="J74" s="86">
        <v>0</v>
      </c>
      <c r="K74" s="86"/>
      <c r="L74" s="86">
        <f>+H74+J74+K74</f>
        <v>0</v>
      </c>
    </row>
    <row r="75" spans="1:13" ht="15.75" x14ac:dyDescent="0.25">
      <c r="A75" s="61">
        <v>2</v>
      </c>
      <c r="B75" s="61">
        <v>2</v>
      </c>
      <c r="C75" s="68">
        <v>5</v>
      </c>
      <c r="D75" s="61">
        <v>3</v>
      </c>
      <c r="E75" s="61">
        <v>3</v>
      </c>
      <c r="F75" s="76" t="s">
        <v>55</v>
      </c>
      <c r="G75" s="85"/>
      <c r="H75" s="86"/>
      <c r="I75" s="27" t="e">
        <f>+G75-#REF!</f>
        <v>#REF!</v>
      </c>
      <c r="J75" s="86"/>
      <c r="K75" s="86"/>
      <c r="L75" s="86">
        <f t="shared" ref="L75" si="21">+H75+J75+K75</f>
        <v>0</v>
      </c>
    </row>
    <row r="76" spans="1:13" ht="15.75" x14ac:dyDescent="0.25">
      <c r="A76" s="61">
        <v>2</v>
      </c>
      <c r="B76" s="61">
        <v>2</v>
      </c>
      <c r="C76" s="68">
        <v>5</v>
      </c>
      <c r="D76" s="61">
        <v>3</v>
      </c>
      <c r="E76" s="61">
        <v>4</v>
      </c>
      <c r="F76" s="76" t="s">
        <v>56</v>
      </c>
      <c r="G76" s="85">
        <v>329928</v>
      </c>
      <c r="H76" s="86">
        <v>8260</v>
      </c>
      <c r="I76" s="27" t="e">
        <f>+G76-#REF!</f>
        <v>#REF!</v>
      </c>
      <c r="J76" s="86">
        <v>8260</v>
      </c>
      <c r="K76" s="86">
        <v>8260</v>
      </c>
      <c r="L76" s="86">
        <f>+H76+J76+K76</f>
        <v>24780</v>
      </c>
      <c r="M76" s="148"/>
    </row>
    <row r="77" spans="1:13" ht="15.75" x14ac:dyDescent="0.25">
      <c r="A77" s="61"/>
      <c r="B77" s="61"/>
      <c r="C77" s="68"/>
      <c r="D77" s="61"/>
      <c r="E77" s="61"/>
      <c r="F77" s="76"/>
      <c r="G77" s="85"/>
      <c r="H77" s="86"/>
      <c r="I77" s="27"/>
      <c r="J77" s="86"/>
      <c r="K77" s="86"/>
      <c r="L77" s="86"/>
    </row>
    <row r="78" spans="1:13" ht="16.5" thickBot="1" x14ac:dyDescent="0.3">
      <c r="A78" s="61"/>
      <c r="B78" s="61"/>
      <c r="C78" s="68"/>
      <c r="D78" s="61"/>
      <c r="E78" s="61"/>
      <c r="F78" s="76"/>
      <c r="G78" s="85"/>
      <c r="H78" s="86"/>
      <c r="I78" s="27"/>
      <c r="J78" s="86"/>
      <c r="K78" s="86"/>
      <c r="L78" s="86"/>
    </row>
    <row r="79" spans="1:13" s="2" customFormat="1" ht="16.5" thickBot="1" x14ac:dyDescent="0.3">
      <c r="A79" s="61">
        <v>2</v>
      </c>
      <c r="B79" s="61">
        <v>2</v>
      </c>
      <c r="C79" s="68">
        <v>6</v>
      </c>
      <c r="D79" s="61"/>
      <c r="E79" s="61"/>
      <c r="F79" s="76" t="s">
        <v>57</v>
      </c>
      <c r="G79" s="89">
        <f t="shared" ref="G79:L79" si="22">G81+G80</f>
        <v>1434252</v>
      </c>
      <c r="H79" s="90">
        <f t="shared" si="22"/>
        <v>108478.82</v>
      </c>
      <c r="I79" s="90" t="e">
        <f t="shared" si="22"/>
        <v>#REF!</v>
      </c>
      <c r="J79" s="90">
        <f t="shared" si="22"/>
        <v>108478.82</v>
      </c>
      <c r="K79" s="90">
        <f>K81+K80</f>
        <v>191755.74</v>
      </c>
      <c r="L79" s="90">
        <f t="shared" si="22"/>
        <v>408713.38</v>
      </c>
    </row>
    <row r="80" spans="1:13" ht="16.5" thickBot="1" x14ac:dyDescent="0.3">
      <c r="A80" s="96">
        <v>2</v>
      </c>
      <c r="B80" s="96">
        <v>2</v>
      </c>
      <c r="C80" s="97">
        <v>6</v>
      </c>
      <c r="D80" s="96">
        <v>2</v>
      </c>
      <c r="E80" s="96">
        <v>1</v>
      </c>
      <c r="F80" s="98" t="s">
        <v>111</v>
      </c>
      <c r="G80" s="99">
        <v>125000</v>
      </c>
      <c r="H80" s="75"/>
      <c r="I80" s="30" t="e">
        <f>+G80-#REF!</f>
        <v>#REF!</v>
      </c>
      <c r="J80" s="75"/>
      <c r="K80" s="75"/>
      <c r="L80" s="75"/>
    </row>
    <row r="81" spans="1:13" ht="15.75" x14ac:dyDescent="0.25">
      <c r="A81" s="61">
        <v>2</v>
      </c>
      <c r="B81" s="61">
        <v>2</v>
      </c>
      <c r="C81" s="68">
        <v>6</v>
      </c>
      <c r="D81" s="61">
        <v>3</v>
      </c>
      <c r="E81" s="61">
        <v>1</v>
      </c>
      <c r="F81" s="76" t="s">
        <v>58</v>
      </c>
      <c r="G81" s="85">
        <v>1309252</v>
      </c>
      <c r="H81" s="86">
        <v>108478.82</v>
      </c>
      <c r="I81" s="27" t="e">
        <f>+G81-#REF!</f>
        <v>#REF!</v>
      </c>
      <c r="J81" s="86">
        <v>108478.82</v>
      </c>
      <c r="K81" s="86">
        <f>113089.65+39242.96+23071.9+16351.23</f>
        <v>191755.74</v>
      </c>
      <c r="L81" s="86">
        <f>+H81+J81+K81</f>
        <v>408713.38</v>
      </c>
      <c r="M81" s="2"/>
    </row>
    <row r="82" spans="1:13" ht="15.75" x14ac:dyDescent="0.25">
      <c r="A82" s="61"/>
      <c r="B82" s="61"/>
      <c r="C82" s="68"/>
      <c r="D82" s="61"/>
      <c r="E82" s="61"/>
      <c r="F82" s="76"/>
      <c r="G82" s="85"/>
      <c r="H82" s="86">
        <v>0</v>
      </c>
      <c r="I82" s="27">
        <v>0</v>
      </c>
      <c r="J82" s="86">
        <v>0</v>
      </c>
      <c r="K82" s="86"/>
      <c r="L82" s="86">
        <f>+H82+J82+K82</f>
        <v>0</v>
      </c>
    </row>
    <row r="83" spans="1:13" ht="15.75" x14ac:dyDescent="0.25">
      <c r="A83" s="61"/>
      <c r="B83" s="61"/>
      <c r="C83" s="68"/>
      <c r="D83" s="61"/>
      <c r="E83" s="61"/>
      <c r="F83" s="76"/>
      <c r="G83" s="85"/>
      <c r="H83" s="86"/>
      <c r="I83" s="27"/>
      <c r="J83" s="86"/>
      <c r="K83" s="86"/>
      <c r="L83" s="86"/>
      <c r="M83" s="148"/>
    </row>
    <row r="84" spans="1:13" ht="32.25" thickBot="1" x14ac:dyDescent="0.3">
      <c r="A84" s="61">
        <v>2</v>
      </c>
      <c r="B84" s="61">
        <v>2</v>
      </c>
      <c r="C84" s="68">
        <v>7</v>
      </c>
      <c r="D84" s="61"/>
      <c r="E84" s="69"/>
      <c r="F84" s="81" t="s">
        <v>59</v>
      </c>
      <c r="G84" s="101">
        <f>G85</f>
        <v>45117</v>
      </c>
      <c r="H84" s="73">
        <f>SUM(H87:H91)</f>
        <v>19800.52</v>
      </c>
      <c r="I84" s="21" t="e">
        <f t="shared" ref="I84" si="23">SUM(I86:I91)</f>
        <v>#REF!</v>
      </c>
      <c r="J84" s="73">
        <f>SUM(J87:J91)</f>
        <v>650</v>
      </c>
      <c r="K84" s="73">
        <f>SUM(K87:K91)</f>
        <v>0</v>
      </c>
      <c r="L84" s="73">
        <f>SUM(L87:L91)</f>
        <v>20450.52</v>
      </c>
    </row>
    <row r="85" spans="1:13" ht="16.5" thickBot="1" x14ac:dyDescent="0.3">
      <c r="A85" s="61">
        <v>2</v>
      </c>
      <c r="B85" s="61">
        <v>2</v>
      </c>
      <c r="C85" s="68">
        <v>7</v>
      </c>
      <c r="D85" s="61">
        <v>2</v>
      </c>
      <c r="E85" s="69"/>
      <c r="F85" s="81" t="s">
        <v>60</v>
      </c>
      <c r="G85" s="89">
        <f>SUM(G87:G90)</f>
        <v>45117</v>
      </c>
      <c r="H85" s="102">
        <f t="shared" ref="H85:K85" si="24">SUM(H87:H90)</f>
        <v>19800.52</v>
      </c>
      <c r="I85" s="33" t="e">
        <f>SUM(I86:I90)</f>
        <v>#REF!</v>
      </c>
      <c r="J85" s="102">
        <f t="shared" si="24"/>
        <v>650</v>
      </c>
      <c r="K85" s="102">
        <f t="shared" si="24"/>
        <v>0</v>
      </c>
      <c r="L85" s="102">
        <f>SUM(L87:L90)</f>
        <v>20450.52</v>
      </c>
    </row>
    <row r="86" spans="1:13" ht="31.5" x14ac:dyDescent="0.25">
      <c r="A86" s="61">
        <v>2</v>
      </c>
      <c r="B86" s="61">
        <v>2</v>
      </c>
      <c r="C86" s="68">
        <v>7</v>
      </c>
      <c r="D86" s="61">
        <v>1</v>
      </c>
      <c r="E86" s="95">
        <v>2</v>
      </c>
      <c r="F86" s="103" t="s">
        <v>121</v>
      </c>
      <c r="G86" s="101"/>
      <c r="H86" s="104"/>
      <c r="I86" s="27" t="e">
        <f>+G86-#REF!</f>
        <v>#REF!</v>
      </c>
      <c r="J86" s="104"/>
      <c r="K86" s="104"/>
      <c r="L86" s="104">
        <f>+H86+J86+K86</f>
        <v>0</v>
      </c>
    </row>
    <row r="87" spans="1:13" ht="31.5" x14ac:dyDescent="0.25">
      <c r="A87" s="61">
        <v>2</v>
      </c>
      <c r="B87" s="61">
        <v>2</v>
      </c>
      <c r="C87" s="68">
        <v>7</v>
      </c>
      <c r="D87" s="61">
        <v>2</v>
      </c>
      <c r="E87" s="95">
        <v>2</v>
      </c>
      <c r="F87" s="103" t="s">
        <v>61</v>
      </c>
      <c r="G87" s="85">
        <v>9117</v>
      </c>
      <c r="H87" s="86">
        <v>0</v>
      </c>
      <c r="I87" s="27" t="e">
        <f>+G87-#REF!</f>
        <v>#REF!</v>
      </c>
      <c r="J87" s="86">
        <v>0</v>
      </c>
      <c r="K87" s="86"/>
      <c r="L87" s="104">
        <f t="shared" ref="L87:L89" si="25">+H87+J87+K87</f>
        <v>0</v>
      </c>
    </row>
    <row r="88" spans="1:13" ht="31.5" x14ac:dyDescent="0.25">
      <c r="A88" s="61">
        <v>2</v>
      </c>
      <c r="B88" s="61">
        <v>2</v>
      </c>
      <c r="C88" s="68">
        <v>7</v>
      </c>
      <c r="D88" s="61">
        <v>2</v>
      </c>
      <c r="E88" s="95">
        <v>3</v>
      </c>
      <c r="F88" s="103" t="s">
        <v>62</v>
      </c>
      <c r="G88" s="85"/>
      <c r="H88" s="86">
        <f>G88*12</f>
        <v>0</v>
      </c>
      <c r="I88" s="27" t="e">
        <f>+G88-#REF!</f>
        <v>#REF!</v>
      </c>
      <c r="J88" s="86"/>
      <c r="K88" s="86"/>
      <c r="L88" s="104">
        <f t="shared" si="25"/>
        <v>0</v>
      </c>
    </row>
    <row r="89" spans="1:13" ht="31.5" x14ac:dyDescent="0.25">
      <c r="A89" s="61">
        <v>2</v>
      </c>
      <c r="B89" s="61">
        <v>2</v>
      </c>
      <c r="C89" s="68">
        <v>7</v>
      </c>
      <c r="D89" s="61">
        <v>2</v>
      </c>
      <c r="E89" s="95">
        <v>4</v>
      </c>
      <c r="F89" s="103" t="s">
        <v>63</v>
      </c>
      <c r="G89" s="85">
        <v>24000</v>
      </c>
      <c r="H89" s="86"/>
      <c r="I89" s="27" t="e">
        <f>+G89-#REF!</f>
        <v>#REF!</v>
      </c>
      <c r="J89" s="86"/>
      <c r="K89" s="86"/>
      <c r="L89" s="104">
        <f t="shared" si="25"/>
        <v>0</v>
      </c>
    </row>
    <row r="90" spans="1:13" ht="31.5" x14ac:dyDescent="0.25">
      <c r="A90" s="61">
        <v>2</v>
      </c>
      <c r="B90" s="61">
        <v>2</v>
      </c>
      <c r="C90" s="68">
        <v>7</v>
      </c>
      <c r="D90" s="61">
        <v>2</v>
      </c>
      <c r="E90" s="95">
        <v>6</v>
      </c>
      <c r="F90" s="103" t="s">
        <v>64</v>
      </c>
      <c r="G90" s="85">
        <v>12000</v>
      </c>
      <c r="H90" s="86">
        <f>9670.1+9530.42+600</f>
        <v>19800.52</v>
      </c>
      <c r="I90" s="27" t="e">
        <f>+G90-#REF!</f>
        <v>#REF!</v>
      </c>
      <c r="J90" s="86">
        <v>650</v>
      </c>
      <c r="K90" s="86"/>
      <c r="L90" s="104">
        <f>+H90+J90+K90</f>
        <v>20450.52</v>
      </c>
    </row>
    <row r="91" spans="1:13" ht="15.75" x14ac:dyDescent="0.25">
      <c r="A91" s="61"/>
      <c r="B91" s="61"/>
      <c r="C91" s="68"/>
      <c r="D91" s="61"/>
      <c r="E91" s="95"/>
      <c r="F91" s="83"/>
      <c r="G91" s="85"/>
      <c r="H91" s="86"/>
      <c r="I91" s="27"/>
      <c r="J91" s="86"/>
      <c r="K91" s="86"/>
      <c r="L91" s="86"/>
    </row>
    <row r="92" spans="1:13" ht="16.5" thickBot="1" x14ac:dyDescent="0.3">
      <c r="A92" s="61">
        <v>2</v>
      </c>
      <c r="B92" s="61">
        <v>2</v>
      </c>
      <c r="C92" s="68">
        <v>8</v>
      </c>
      <c r="D92" s="61"/>
      <c r="E92" s="69"/>
      <c r="F92" s="81" t="s">
        <v>65</v>
      </c>
      <c r="G92" s="101">
        <f>SUM(G93+G94)+G96+G100</f>
        <v>4392936</v>
      </c>
      <c r="H92" s="73">
        <f>H93+H94+H96+H100</f>
        <v>256177.13999999998</v>
      </c>
      <c r="I92" s="21" t="e">
        <f t="shared" ref="I92" si="26">I93+I94+I96+I100</f>
        <v>#REF!</v>
      </c>
      <c r="J92" s="73">
        <f>J93+J94+J96+J100</f>
        <v>436592.42</v>
      </c>
      <c r="K92" s="73">
        <f>K93+K94+K96+K100</f>
        <v>418896.86999999994</v>
      </c>
      <c r="L92" s="73">
        <f>L93+L94+L96+L100</f>
        <v>1111666.43</v>
      </c>
    </row>
    <row r="93" spans="1:13" ht="15.75" x14ac:dyDescent="0.25">
      <c r="A93" s="61">
        <v>2</v>
      </c>
      <c r="B93" s="61">
        <v>2</v>
      </c>
      <c r="C93" s="68">
        <v>8</v>
      </c>
      <c r="D93" s="61">
        <v>2</v>
      </c>
      <c r="E93" s="95"/>
      <c r="F93" s="105" t="s">
        <v>66</v>
      </c>
      <c r="G93" s="84">
        <v>102000</v>
      </c>
      <c r="H93" s="87">
        <v>5155.28</v>
      </c>
      <c r="I93" s="28" t="e">
        <f>+G93-#REF!</f>
        <v>#REF!</v>
      </c>
      <c r="J93" s="87">
        <v>4982.54</v>
      </c>
      <c r="K93" s="87">
        <v>5146.79</v>
      </c>
      <c r="L93" s="87">
        <f>+H93+J93+K93</f>
        <v>15284.61</v>
      </c>
    </row>
    <row r="94" spans="1:13" ht="15.75" x14ac:dyDescent="0.25">
      <c r="A94" s="61">
        <v>2</v>
      </c>
      <c r="B94" s="61">
        <v>2</v>
      </c>
      <c r="C94" s="68">
        <v>8</v>
      </c>
      <c r="D94" s="61">
        <v>4</v>
      </c>
      <c r="E94" s="61"/>
      <c r="F94" s="105" t="s">
        <v>67</v>
      </c>
      <c r="G94" s="85">
        <v>0</v>
      </c>
      <c r="H94" s="86">
        <v>0</v>
      </c>
      <c r="I94" s="27">
        <v>0</v>
      </c>
      <c r="J94" s="86">
        <v>0</v>
      </c>
      <c r="K94" s="86"/>
      <c r="L94" s="86">
        <f>+H94+J94+K94</f>
        <v>0</v>
      </c>
    </row>
    <row r="95" spans="1:13" ht="15.75" x14ac:dyDescent="0.25">
      <c r="A95" s="61"/>
      <c r="B95" s="61"/>
      <c r="C95" s="68"/>
      <c r="D95" s="61"/>
      <c r="E95" s="61"/>
      <c r="F95" s="105"/>
      <c r="G95" s="85"/>
      <c r="H95" s="86"/>
      <c r="I95" s="27"/>
      <c r="J95" s="86"/>
      <c r="K95" s="86"/>
      <c r="L95" s="86"/>
    </row>
    <row r="96" spans="1:13" ht="16.5" thickBot="1" x14ac:dyDescent="0.3">
      <c r="A96" s="61">
        <v>2</v>
      </c>
      <c r="B96" s="61">
        <v>2</v>
      </c>
      <c r="C96" s="68">
        <v>8</v>
      </c>
      <c r="D96" s="61">
        <v>6</v>
      </c>
      <c r="E96" s="69"/>
      <c r="F96" s="106" t="s">
        <v>68</v>
      </c>
      <c r="G96" s="101">
        <f t="shared" ref="G96:L96" si="27">G97+G98</f>
        <v>1894000</v>
      </c>
      <c r="H96" s="94">
        <f t="shared" si="27"/>
        <v>0</v>
      </c>
      <c r="I96" s="31" t="e">
        <f t="shared" si="27"/>
        <v>#REF!</v>
      </c>
      <c r="J96" s="94">
        <f t="shared" si="27"/>
        <v>0</v>
      </c>
      <c r="K96" s="94">
        <f t="shared" si="27"/>
        <v>0</v>
      </c>
      <c r="L96" s="94">
        <f t="shared" si="27"/>
        <v>0</v>
      </c>
    </row>
    <row r="97" spans="1:13" ht="15.75" x14ac:dyDescent="0.25">
      <c r="A97" s="61">
        <v>2</v>
      </c>
      <c r="B97" s="61">
        <v>2</v>
      </c>
      <c r="C97" s="68">
        <v>8</v>
      </c>
      <c r="D97" s="61">
        <v>6</v>
      </c>
      <c r="E97" s="61">
        <v>1</v>
      </c>
      <c r="F97" s="105" t="s">
        <v>69</v>
      </c>
      <c r="G97" s="84">
        <v>1882000</v>
      </c>
      <c r="H97" s="87">
        <v>0</v>
      </c>
      <c r="I97" s="27" t="e">
        <f>+G97-#REF!</f>
        <v>#REF!</v>
      </c>
      <c r="J97" s="87">
        <v>0</v>
      </c>
      <c r="K97" s="87"/>
      <c r="L97" s="87">
        <f>+H97+J97+K97</f>
        <v>0</v>
      </c>
    </row>
    <row r="98" spans="1:13" ht="15.75" x14ac:dyDescent="0.25">
      <c r="A98" s="61">
        <v>2</v>
      </c>
      <c r="B98" s="61">
        <v>2</v>
      </c>
      <c r="C98" s="68">
        <v>8</v>
      </c>
      <c r="D98" s="61">
        <v>6</v>
      </c>
      <c r="E98" s="61">
        <v>2</v>
      </c>
      <c r="F98" s="105" t="s">
        <v>70</v>
      </c>
      <c r="G98" s="85">
        <v>12000</v>
      </c>
      <c r="H98" s="86"/>
      <c r="I98" s="27" t="e">
        <f>+G98-#REF!</f>
        <v>#REF!</v>
      </c>
      <c r="J98" s="86"/>
      <c r="K98" s="86"/>
      <c r="L98" s="86"/>
    </row>
    <row r="99" spans="1:13" ht="15.75" x14ac:dyDescent="0.25">
      <c r="A99" s="61"/>
      <c r="B99" s="61"/>
      <c r="C99" s="68"/>
      <c r="D99" s="61"/>
      <c r="E99" s="61"/>
      <c r="F99" s="105"/>
      <c r="G99" s="85"/>
      <c r="H99" s="86">
        <v>0</v>
      </c>
      <c r="I99" s="27">
        <v>0</v>
      </c>
      <c r="J99" s="86">
        <v>0</v>
      </c>
      <c r="K99" s="86"/>
      <c r="L99" s="86">
        <v>0</v>
      </c>
    </row>
    <row r="100" spans="1:13" ht="16.5" thickBot="1" x14ac:dyDescent="0.3">
      <c r="A100" s="61">
        <v>2</v>
      </c>
      <c r="B100" s="61">
        <v>2</v>
      </c>
      <c r="C100" s="68">
        <v>8</v>
      </c>
      <c r="D100" s="61">
        <v>7</v>
      </c>
      <c r="E100" s="69"/>
      <c r="F100" s="106" t="s">
        <v>71</v>
      </c>
      <c r="G100" s="107">
        <f t="shared" ref="G100:L100" si="28">G101+G102+G103+G104+G105</f>
        <v>2396936</v>
      </c>
      <c r="H100" s="108">
        <f t="shared" si="28"/>
        <v>251021.86</v>
      </c>
      <c r="I100" s="21" t="e">
        <f t="shared" si="28"/>
        <v>#REF!</v>
      </c>
      <c r="J100" s="108">
        <f t="shared" si="28"/>
        <v>431609.88</v>
      </c>
      <c r="K100" s="108">
        <f t="shared" si="28"/>
        <v>413750.07999999996</v>
      </c>
      <c r="L100" s="108">
        <f t="shared" si="28"/>
        <v>1096381.8199999998</v>
      </c>
    </row>
    <row r="101" spans="1:13" ht="15.75" x14ac:dyDescent="0.25">
      <c r="A101" s="61">
        <v>2</v>
      </c>
      <c r="B101" s="61">
        <v>2</v>
      </c>
      <c r="C101" s="68">
        <v>8</v>
      </c>
      <c r="D101" s="61">
        <v>7</v>
      </c>
      <c r="E101" s="61">
        <v>1</v>
      </c>
      <c r="F101" s="83" t="s">
        <v>72</v>
      </c>
      <c r="G101" s="85">
        <v>500000</v>
      </c>
      <c r="H101" s="86">
        <v>0</v>
      </c>
      <c r="I101" s="28" t="e">
        <f>+G101-#REF!</f>
        <v>#REF!</v>
      </c>
      <c r="J101" s="86">
        <v>0</v>
      </c>
      <c r="K101" s="86"/>
      <c r="L101" s="86">
        <f>+H101+J101+K101</f>
        <v>0</v>
      </c>
    </row>
    <row r="102" spans="1:13" ht="15.75" x14ac:dyDescent="0.25">
      <c r="A102" s="61">
        <v>2</v>
      </c>
      <c r="B102" s="61">
        <v>2</v>
      </c>
      <c r="C102" s="68">
        <v>8</v>
      </c>
      <c r="D102" s="61">
        <v>7</v>
      </c>
      <c r="E102" s="95">
        <v>3</v>
      </c>
      <c r="F102" s="83" t="s">
        <v>73</v>
      </c>
      <c r="G102" s="85">
        <v>300000</v>
      </c>
      <c r="H102" s="86"/>
      <c r="I102" s="34" t="e">
        <f>+G102-#REF!</f>
        <v>#REF!</v>
      </c>
      <c r="J102" s="86"/>
      <c r="K102" s="86">
        <v>48000</v>
      </c>
      <c r="L102" s="86">
        <f>+H102+J102+K102</f>
        <v>48000</v>
      </c>
    </row>
    <row r="103" spans="1:13" ht="15.75" x14ac:dyDescent="0.25">
      <c r="A103" s="61">
        <v>2</v>
      </c>
      <c r="B103" s="61">
        <v>2</v>
      </c>
      <c r="C103" s="68">
        <v>8</v>
      </c>
      <c r="D103" s="61">
        <v>7</v>
      </c>
      <c r="E103" s="61">
        <v>4</v>
      </c>
      <c r="F103" s="83" t="s">
        <v>74</v>
      </c>
      <c r="G103" s="85"/>
      <c r="H103" s="86">
        <v>10000</v>
      </c>
      <c r="I103" s="34" t="e">
        <f>+G103-#REF!</f>
        <v>#REF!</v>
      </c>
      <c r="J103" s="86"/>
      <c r="K103" s="86">
        <v>5000</v>
      </c>
      <c r="L103" s="86">
        <f>+H103+J103+K103</f>
        <v>15000</v>
      </c>
      <c r="M103" s="148"/>
    </row>
    <row r="104" spans="1:13" ht="31.5" x14ac:dyDescent="0.25">
      <c r="A104" s="61">
        <v>2</v>
      </c>
      <c r="B104" s="61">
        <v>2</v>
      </c>
      <c r="C104" s="68">
        <v>8</v>
      </c>
      <c r="D104" s="61">
        <v>7</v>
      </c>
      <c r="E104" s="61">
        <v>5</v>
      </c>
      <c r="F104" s="83" t="s">
        <v>75</v>
      </c>
      <c r="G104" s="85">
        <v>12000</v>
      </c>
      <c r="H104" s="86">
        <v>3233.36</v>
      </c>
      <c r="I104" s="34" t="e">
        <f>+G104-#REF!</f>
        <v>#REF!</v>
      </c>
      <c r="J104" s="86"/>
      <c r="K104" s="86">
        <v>5655.28</v>
      </c>
      <c r="L104" s="86">
        <f>+H104+J104+K104</f>
        <v>8888.64</v>
      </c>
      <c r="M104" s="148"/>
    </row>
    <row r="105" spans="1:13" ht="15.75" x14ac:dyDescent="0.25">
      <c r="A105" s="61">
        <v>2</v>
      </c>
      <c r="B105" s="61">
        <v>2</v>
      </c>
      <c r="C105" s="68">
        <v>8</v>
      </c>
      <c r="D105" s="61">
        <v>7</v>
      </c>
      <c r="E105" s="61">
        <v>6</v>
      </c>
      <c r="F105" s="83" t="s">
        <v>119</v>
      </c>
      <c r="G105" s="85">
        <v>1584936</v>
      </c>
      <c r="H105" s="86">
        <f>38200+11800+43563+144225.5</f>
        <v>237788.5</v>
      </c>
      <c r="I105" s="34" t="e">
        <f>+G105-#REF!</f>
        <v>#REF!</v>
      </c>
      <c r="J105" s="86">
        <f>12000+21240+177541.38+11800+144225.5+43563+21240</f>
        <v>431609.88</v>
      </c>
      <c r="K105" s="86">
        <f>10620+26886.3+118000+11800+144225.5+43563</f>
        <v>355094.8</v>
      </c>
      <c r="L105" s="86">
        <f>+H105+J105+K105</f>
        <v>1024493.1799999999</v>
      </c>
      <c r="M105" s="148"/>
    </row>
    <row r="106" spans="1:13" ht="16.5" thickBot="1" x14ac:dyDescent="0.3">
      <c r="A106" s="61"/>
      <c r="B106" s="61"/>
      <c r="C106" s="68"/>
      <c r="D106" s="61"/>
      <c r="E106" s="61"/>
      <c r="F106" s="83"/>
      <c r="G106" s="88"/>
      <c r="H106" s="94"/>
      <c r="I106" s="31"/>
      <c r="J106" s="94"/>
      <c r="K106" s="94"/>
      <c r="L106" s="94"/>
      <c r="M106" s="148"/>
    </row>
    <row r="107" spans="1:13" ht="16.5" thickBot="1" x14ac:dyDescent="0.3">
      <c r="A107" s="61">
        <v>2</v>
      </c>
      <c r="B107" s="61">
        <v>2</v>
      </c>
      <c r="C107" s="68">
        <v>9</v>
      </c>
      <c r="D107" s="61"/>
      <c r="E107" s="61"/>
      <c r="F107" s="81" t="s">
        <v>108</v>
      </c>
      <c r="G107" s="77">
        <f>G108+G109</f>
        <v>12000</v>
      </c>
      <c r="H107" s="109">
        <f t="shared" ref="H107:L107" si="29">H108+H109</f>
        <v>33893.49</v>
      </c>
      <c r="I107" s="35" t="e">
        <f t="shared" si="29"/>
        <v>#REF!</v>
      </c>
      <c r="J107" s="109">
        <f t="shared" si="29"/>
        <v>47097.1</v>
      </c>
      <c r="K107" s="109">
        <f t="shared" si="29"/>
        <v>15197.85</v>
      </c>
      <c r="L107" s="109">
        <f t="shared" si="29"/>
        <v>96188.44</v>
      </c>
      <c r="M107" s="148"/>
    </row>
    <row r="108" spans="1:13" ht="16.5" thickBot="1" x14ac:dyDescent="0.3">
      <c r="A108" s="61">
        <v>2</v>
      </c>
      <c r="B108" s="61">
        <v>2</v>
      </c>
      <c r="C108" s="68">
        <v>9</v>
      </c>
      <c r="D108" s="61">
        <v>2</v>
      </c>
      <c r="E108" s="61"/>
      <c r="F108" s="105" t="s">
        <v>109</v>
      </c>
      <c r="G108" s="74"/>
      <c r="H108" s="110"/>
      <c r="I108" s="36" t="e">
        <f>+G108-#REF!</f>
        <v>#REF!</v>
      </c>
      <c r="J108" s="110"/>
      <c r="K108" s="110"/>
      <c r="L108" s="110"/>
      <c r="M108" s="148"/>
    </row>
    <row r="109" spans="1:13" ht="15.75" x14ac:dyDescent="0.25">
      <c r="A109" s="61">
        <v>2</v>
      </c>
      <c r="B109" s="61">
        <v>2</v>
      </c>
      <c r="C109" s="68">
        <v>9</v>
      </c>
      <c r="D109" s="61">
        <v>2</v>
      </c>
      <c r="E109" s="61">
        <v>1</v>
      </c>
      <c r="F109" s="83" t="s">
        <v>109</v>
      </c>
      <c r="G109" s="85">
        <v>12000</v>
      </c>
      <c r="H109" s="86">
        <f>2066.99+300+175+300+275+175+300+300+30001.5</f>
        <v>33893.49</v>
      </c>
      <c r="I109" s="27" t="e">
        <f>+G109-#REF!</f>
        <v>#REF!</v>
      </c>
      <c r="J109" s="86">
        <f>300+175+145+791.7+400+470+750+475+400+100+265+12823.9+30001.5</f>
        <v>47097.1</v>
      </c>
      <c r="K109" s="86">
        <f>3872+8791+375+245+300+759.85+300+80+475</f>
        <v>15197.85</v>
      </c>
      <c r="L109" s="86">
        <f>+H109+J109+K109</f>
        <v>96188.44</v>
      </c>
      <c r="M109" s="148"/>
    </row>
    <row r="110" spans="1:13" ht="15.75" x14ac:dyDescent="0.25">
      <c r="A110" s="61"/>
      <c r="B110" s="61"/>
      <c r="C110" s="68"/>
      <c r="D110" s="61"/>
      <c r="E110" s="61"/>
      <c r="F110" s="83"/>
      <c r="G110" s="85"/>
      <c r="H110" s="86"/>
      <c r="I110" s="27"/>
      <c r="J110" s="86"/>
      <c r="K110" s="86"/>
      <c r="L110" s="86"/>
      <c r="M110" s="148"/>
    </row>
    <row r="111" spans="1:13" ht="16.5" thickBot="1" x14ac:dyDescent="0.3">
      <c r="A111" s="61">
        <v>2</v>
      </c>
      <c r="B111" s="61">
        <v>3</v>
      </c>
      <c r="C111" s="68"/>
      <c r="D111" s="61"/>
      <c r="E111" s="69"/>
      <c r="F111" s="81" t="s">
        <v>76</v>
      </c>
      <c r="G111" s="71">
        <f>G112+G116+G119+G125+G129+G137</f>
        <v>729304</v>
      </c>
      <c r="H111" s="72">
        <f>H112+H116+H119+H125+H129+H137</f>
        <v>85512.01</v>
      </c>
      <c r="I111" s="72" t="e">
        <f t="shared" ref="I111" si="30">I112+I116+I119+I125+I129+I137</f>
        <v>#REF!</v>
      </c>
      <c r="J111" s="72">
        <f>J112+J116+J119+J125+J129+J137</f>
        <v>77786.3</v>
      </c>
      <c r="K111" s="72">
        <f>K112+K116+K119+K125+K129+K137</f>
        <v>60480</v>
      </c>
      <c r="L111" s="72">
        <f>L112+L116+L119+L125+L129+L137</f>
        <v>223778.31</v>
      </c>
      <c r="M111" s="151"/>
    </row>
    <row r="112" spans="1:13" ht="16.5" thickBot="1" x14ac:dyDescent="0.3">
      <c r="A112" s="61">
        <v>2</v>
      </c>
      <c r="B112" s="61">
        <v>3</v>
      </c>
      <c r="C112" s="68">
        <v>1</v>
      </c>
      <c r="D112" s="61"/>
      <c r="E112" s="69"/>
      <c r="F112" s="111" t="s">
        <v>77</v>
      </c>
      <c r="G112" s="89">
        <f t="shared" ref="G112:L112" si="31">G113</f>
        <v>0</v>
      </c>
      <c r="H112" s="90">
        <f t="shared" si="31"/>
        <v>0</v>
      </c>
      <c r="I112" s="29">
        <f t="shared" si="31"/>
        <v>0</v>
      </c>
      <c r="J112" s="90">
        <f t="shared" si="31"/>
        <v>0</v>
      </c>
      <c r="K112" s="90">
        <f t="shared" si="31"/>
        <v>0</v>
      </c>
      <c r="L112" s="90">
        <f t="shared" si="31"/>
        <v>0</v>
      </c>
      <c r="M112" s="148"/>
    </row>
    <row r="113" spans="1:13" ht="15.75" x14ac:dyDescent="0.25">
      <c r="A113" s="61">
        <v>2</v>
      </c>
      <c r="B113" s="61">
        <v>3</v>
      </c>
      <c r="C113" s="68">
        <v>1</v>
      </c>
      <c r="D113" s="61">
        <v>1</v>
      </c>
      <c r="E113" s="69"/>
      <c r="F113" s="112" t="s">
        <v>78</v>
      </c>
      <c r="G113" s="85">
        <f>G114</f>
        <v>0</v>
      </c>
      <c r="H113" s="80"/>
      <c r="I113" s="24"/>
      <c r="J113" s="80"/>
      <c r="K113" s="80"/>
      <c r="L113" s="80">
        <f>+H113+J113+K113</f>
        <v>0</v>
      </c>
    </row>
    <row r="114" spans="1:13" ht="12" customHeight="1" x14ac:dyDescent="0.25">
      <c r="A114" s="61">
        <v>2</v>
      </c>
      <c r="B114" s="61">
        <v>3</v>
      </c>
      <c r="C114" s="68">
        <v>1</v>
      </c>
      <c r="D114" s="61">
        <v>1</v>
      </c>
      <c r="E114" s="69">
        <v>1</v>
      </c>
      <c r="F114" s="112" t="s">
        <v>78</v>
      </c>
      <c r="G114" s="85"/>
      <c r="H114" s="86">
        <v>0</v>
      </c>
      <c r="I114" s="27">
        <v>0</v>
      </c>
      <c r="J114" s="86">
        <v>0</v>
      </c>
      <c r="K114" s="86"/>
      <c r="L114" s="86">
        <v>0</v>
      </c>
      <c r="M114" s="151"/>
    </row>
    <row r="115" spans="1:13" ht="12" customHeight="1" x14ac:dyDescent="0.25">
      <c r="A115" s="61"/>
      <c r="B115" s="61"/>
      <c r="C115" s="68"/>
      <c r="D115" s="61"/>
      <c r="E115" s="69"/>
      <c r="F115" s="111"/>
      <c r="G115" s="85"/>
      <c r="H115" s="86"/>
      <c r="I115" s="27"/>
      <c r="J115" s="86"/>
      <c r="K115" s="86"/>
      <c r="L115" s="86"/>
    </row>
    <row r="116" spans="1:13" ht="12" customHeight="1" thickBot="1" x14ac:dyDescent="0.3">
      <c r="A116" s="61">
        <v>2</v>
      </c>
      <c r="B116" s="61">
        <v>3</v>
      </c>
      <c r="C116" s="68">
        <v>2</v>
      </c>
      <c r="D116" s="61"/>
      <c r="E116" s="69"/>
      <c r="F116" s="111" t="s">
        <v>79</v>
      </c>
      <c r="G116" s="85"/>
      <c r="H116" s="86">
        <f t="shared" ref="H116:L116" si="32">H117</f>
        <v>0</v>
      </c>
      <c r="I116" s="27">
        <f t="shared" si="32"/>
        <v>0</v>
      </c>
      <c r="J116" s="86">
        <f t="shared" si="32"/>
        <v>0</v>
      </c>
      <c r="K116" s="86">
        <f t="shared" si="32"/>
        <v>0</v>
      </c>
      <c r="L116" s="86">
        <f t="shared" si="32"/>
        <v>0</v>
      </c>
    </row>
    <row r="117" spans="1:13" ht="12" customHeight="1" x14ac:dyDescent="0.25">
      <c r="A117" s="61">
        <v>2</v>
      </c>
      <c r="B117" s="61">
        <v>3</v>
      </c>
      <c r="C117" s="68">
        <v>2</v>
      </c>
      <c r="D117" s="61">
        <v>3</v>
      </c>
      <c r="E117" s="69"/>
      <c r="F117" s="112" t="s">
        <v>80</v>
      </c>
      <c r="G117" s="84"/>
      <c r="H117" s="87">
        <v>0</v>
      </c>
      <c r="I117" s="28">
        <v>0</v>
      </c>
      <c r="J117" s="87">
        <v>0</v>
      </c>
      <c r="K117" s="87"/>
      <c r="L117" s="87">
        <f>+H117+J117</f>
        <v>0</v>
      </c>
    </row>
    <row r="118" spans="1:13" s="3" customFormat="1" ht="15.75" x14ac:dyDescent="0.25">
      <c r="A118" s="61"/>
      <c r="B118" s="61"/>
      <c r="C118" s="68"/>
      <c r="D118" s="61"/>
      <c r="E118" s="69"/>
      <c r="F118" s="111"/>
      <c r="G118" s="85"/>
      <c r="H118" s="80"/>
      <c r="I118" s="24"/>
      <c r="J118" s="80"/>
      <c r="K118" s="80"/>
      <c r="L118" s="80"/>
    </row>
    <row r="119" spans="1:13" ht="16.5" thickBot="1" x14ac:dyDescent="0.3">
      <c r="A119" s="61">
        <v>2</v>
      </c>
      <c r="B119" s="92">
        <v>3</v>
      </c>
      <c r="C119" s="93">
        <v>3</v>
      </c>
      <c r="D119" s="69"/>
      <c r="E119" s="69"/>
      <c r="F119" s="81" t="s">
        <v>81</v>
      </c>
      <c r="G119" s="71">
        <f t="shared" ref="G119:L119" si="33">G120+G121+G122+G123</f>
        <v>101500</v>
      </c>
      <c r="H119" s="82">
        <f t="shared" si="33"/>
        <v>0</v>
      </c>
      <c r="I119" s="25" t="e">
        <f t="shared" si="33"/>
        <v>#REF!</v>
      </c>
      <c r="J119" s="82">
        <f t="shared" si="33"/>
        <v>708</v>
      </c>
      <c r="K119" s="82">
        <f t="shared" si="33"/>
        <v>0</v>
      </c>
      <c r="L119" s="82">
        <f t="shared" si="33"/>
        <v>708</v>
      </c>
    </row>
    <row r="120" spans="1:13" ht="15.75" x14ac:dyDescent="0.25">
      <c r="A120" s="61">
        <v>2</v>
      </c>
      <c r="B120" s="61">
        <v>3</v>
      </c>
      <c r="C120" s="68">
        <v>3</v>
      </c>
      <c r="D120" s="61">
        <v>1</v>
      </c>
      <c r="E120" s="61"/>
      <c r="F120" s="105" t="s">
        <v>82</v>
      </c>
      <c r="G120" s="84">
        <v>68000</v>
      </c>
      <c r="H120" s="87"/>
      <c r="I120" s="27" t="e">
        <f>+G120-#REF!</f>
        <v>#REF!</v>
      </c>
      <c r="J120" s="87"/>
      <c r="K120" s="87"/>
      <c r="L120" s="87">
        <f>+H120+J120+K120</f>
        <v>0</v>
      </c>
    </row>
    <row r="121" spans="1:13" ht="15.75" x14ac:dyDescent="0.25">
      <c r="A121" s="61">
        <v>2</v>
      </c>
      <c r="B121" s="61">
        <v>3</v>
      </c>
      <c r="C121" s="68">
        <v>3</v>
      </c>
      <c r="D121" s="61">
        <v>2</v>
      </c>
      <c r="E121" s="61"/>
      <c r="F121" s="105" t="s">
        <v>83</v>
      </c>
      <c r="G121" s="85">
        <v>23000</v>
      </c>
      <c r="H121" s="86">
        <v>0</v>
      </c>
      <c r="I121" s="27" t="e">
        <f>+G121-#REF!</f>
        <v>#REF!</v>
      </c>
      <c r="J121" s="86">
        <v>0</v>
      </c>
      <c r="K121" s="86"/>
      <c r="L121" s="86">
        <f>+H121+J121+K121</f>
        <v>0</v>
      </c>
      <c r="M121" s="148"/>
    </row>
    <row r="122" spans="1:13" ht="15.75" x14ac:dyDescent="0.25">
      <c r="A122" s="61">
        <v>2</v>
      </c>
      <c r="B122" s="61">
        <v>3</v>
      </c>
      <c r="C122" s="68">
        <v>3</v>
      </c>
      <c r="D122" s="61">
        <v>3</v>
      </c>
      <c r="E122" s="61"/>
      <c r="F122" s="105" t="s">
        <v>84</v>
      </c>
      <c r="G122" s="85">
        <v>0</v>
      </c>
      <c r="H122" s="86">
        <v>0</v>
      </c>
      <c r="I122" s="27">
        <v>0</v>
      </c>
      <c r="J122" s="86">
        <v>708</v>
      </c>
      <c r="K122" s="86"/>
      <c r="L122" s="86">
        <f>+H122+J122+K122</f>
        <v>708</v>
      </c>
    </row>
    <row r="123" spans="1:13" ht="15.75" x14ac:dyDescent="0.25">
      <c r="A123" s="61">
        <v>2</v>
      </c>
      <c r="B123" s="61">
        <v>3</v>
      </c>
      <c r="C123" s="68">
        <v>3</v>
      </c>
      <c r="D123" s="61">
        <v>4</v>
      </c>
      <c r="E123" s="61"/>
      <c r="F123" s="105" t="s">
        <v>85</v>
      </c>
      <c r="G123" s="85">
        <v>10500</v>
      </c>
      <c r="H123" s="86"/>
      <c r="I123" s="27" t="e">
        <f>+G123-#REF!</f>
        <v>#REF!</v>
      </c>
      <c r="J123" s="86"/>
      <c r="K123" s="86"/>
      <c r="L123" s="86">
        <f t="shared" ref="L123:L124" si="34">+H123+J123+K123</f>
        <v>0</v>
      </c>
    </row>
    <row r="124" spans="1:13" s="1" customFormat="1" ht="16.5" thickBot="1" x14ac:dyDescent="0.3">
      <c r="A124" s="61"/>
      <c r="B124" s="61"/>
      <c r="C124" s="68"/>
      <c r="D124" s="61"/>
      <c r="E124" s="61"/>
      <c r="F124" s="105"/>
      <c r="G124" s="85"/>
      <c r="H124" s="86"/>
      <c r="I124" s="27"/>
      <c r="J124" s="86"/>
      <c r="K124" s="86"/>
      <c r="L124" s="86">
        <f t="shared" si="34"/>
        <v>0</v>
      </c>
    </row>
    <row r="125" spans="1:13" s="1" customFormat="1" ht="32.25" thickBot="1" x14ac:dyDescent="0.3">
      <c r="A125" s="69">
        <v>2</v>
      </c>
      <c r="B125" s="69">
        <v>3</v>
      </c>
      <c r="C125" s="113">
        <v>7</v>
      </c>
      <c r="D125" s="69"/>
      <c r="E125" s="69"/>
      <c r="F125" s="106" t="s">
        <v>86</v>
      </c>
      <c r="G125" s="71">
        <f t="shared" ref="G125:L126" si="35">G126</f>
        <v>300000</v>
      </c>
      <c r="H125" s="94">
        <f t="shared" si="35"/>
        <v>0</v>
      </c>
      <c r="I125" s="30" t="e">
        <f t="shared" si="35"/>
        <v>#REF!</v>
      </c>
      <c r="J125" s="94">
        <f t="shared" si="35"/>
        <v>0</v>
      </c>
      <c r="K125" s="94">
        <f t="shared" si="35"/>
        <v>60000</v>
      </c>
      <c r="L125" s="94">
        <f t="shared" si="35"/>
        <v>60000</v>
      </c>
    </row>
    <row r="126" spans="1:13" s="4" customFormat="1" ht="16.5" thickBot="1" x14ac:dyDescent="0.3">
      <c r="A126" s="69">
        <v>2</v>
      </c>
      <c r="B126" s="69">
        <v>3</v>
      </c>
      <c r="C126" s="113">
        <v>7</v>
      </c>
      <c r="D126" s="69">
        <v>1</v>
      </c>
      <c r="E126" s="69"/>
      <c r="F126" s="106" t="s">
        <v>87</v>
      </c>
      <c r="G126" s="71">
        <f t="shared" si="35"/>
        <v>300000</v>
      </c>
      <c r="H126" s="75">
        <f t="shared" si="35"/>
        <v>0</v>
      </c>
      <c r="I126" s="30" t="e">
        <f>I127</f>
        <v>#REF!</v>
      </c>
      <c r="J126" s="75">
        <f t="shared" si="35"/>
        <v>0</v>
      </c>
      <c r="K126" s="75">
        <f t="shared" si="35"/>
        <v>60000</v>
      </c>
      <c r="L126" s="75">
        <f t="shared" si="35"/>
        <v>60000</v>
      </c>
    </row>
    <row r="127" spans="1:13" ht="15.75" x14ac:dyDescent="0.25">
      <c r="A127" s="95">
        <v>2</v>
      </c>
      <c r="B127" s="95">
        <v>3</v>
      </c>
      <c r="C127" s="114">
        <v>7</v>
      </c>
      <c r="D127" s="95">
        <v>1</v>
      </c>
      <c r="E127" s="95">
        <v>1</v>
      </c>
      <c r="F127" s="83" t="s">
        <v>88</v>
      </c>
      <c r="G127" s="85">
        <v>300000</v>
      </c>
      <c r="H127" s="87"/>
      <c r="I127" s="28" t="e">
        <f>+G127-#REF!</f>
        <v>#REF!</v>
      </c>
      <c r="J127" s="87"/>
      <c r="K127" s="87">
        <v>60000</v>
      </c>
      <c r="L127" s="87">
        <f>+H127+J127+K127</f>
        <v>60000</v>
      </c>
    </row>
    <row r="128" spans="1:13" ht="15.75" x14ac:dyDescent="0.25">
      <c r="A128" s="61"/>
      <c r="B128" s="61"/>
      <c r="C128" s="68"/>
      <c r="D128" s="61"/>
      <c r="E128" s="61"/>
      <c r="F128" s="83"/>
      <c r="G128" s="85"/>
      <c r="H128" s="86"/>
      <c r="I128" s="27"/>
      <c r="J128" s="86"/>
      <c r="K128" s="86"/>
      <c r="L128" s="86"/>
    </row>
    <row r="129" spans="1:13" ht="16.5" thickBot="1" x14ac:dyDescent="0.3">
      <c r="A129" s="61">
        <v>2</v>
      </c>
      <c r="B129" s="61">
        <v>3</v>
      </c>
      <c r="C129" s="68">
        <v>9</v>
      </c>
      <c r="D129" s="61"/>
      <c r="E129" s="69"/>
      <c r="F129" s="81" t="s">
        <v>89</v>
      </c>
      <c r="G129" s="107">
        <f>SUM(G130:G134)</f>
        <v>327804</v>
      </c>
      <c r="H129" s="107">
        <f t="shared" ref="H129:I129" si="36">SUM(H130:H134)</f>
        <v>85512.01</v>
      </c>
      <c r="I129" s="107" t="e">
        <f t="shared" si="36"/>
        <v>#REF!</v>
      </c>
      <c r="J129" s="147">
        <f>SUM(J130:J134)</f>
        <v>77078.3</v>
      </c>
      <c r="K129" s="147">
        <f>SUM(K130:K134)</f>
        <v>480</v>
      </c>
      <c r="L129" s="147">
        <f>SUM(L130:L134)</f>
        <v>163070.31</v>
      </c>
      <c r="M129" s="148"/>
    </row>
    <row r="130" spans="1:13" ht="15.75" x14ac:dyDescent="0.25">
      <c r="A130" s="61">
        <v>2</v>
      </c>
      <c r="B130" s="61">
        <v>3</v>
      </c>
      <c r="C130" s="68">
        <v>9</v>
      </c>
      <c r="D130" s="61">
        <v>1</v>
      </c>
      <c r="E130" s="61"/>
      <c r="F130" s="83" t="s">
        <v>90</v>
      </c>
      <c r="G130" s="84">
        <v>8000</v>
      </c>
      <c r="H130" s="86"/>
      <c r="I130" s="27" t="e">
        <f>+G130-#REF!</f>
        <v>#REF!</v>
      </c>
      <c r="J130" s="86">
        <v>50</v>
      </c>
      <c r="K130" s="86"/>
      <c r="L130" s="86">
        <f>+H130+J130+K130</f>
        <v>50</v>
      </c>
    </row>
    <row r="131" spans="1:13" ht="31.5" x14ac:dyDescent="0.25">
      <c r="A131" s="61">
        <v>2</v>
      </c>
      <c r="B131" s="61">
        <v>3</v>
      </c>
      <c r="C131" s="68">
        <v>9</v>
      </c>
      <c r="D131" s="61">
        <v>2</v>
      </c>
      <c r="E131" s="61"/>
      <c r="F131" s="83" t="s">
        <v>91</v>
      </c>
      <c r="G131" s="85">
        <v>195000</v>
      </c>
      <c r="H131" s="86">
        <v>79914.009999999995</v>
      </c>
      <c r="I131" s="27" t="e">
        <f>+G131-#REF!</f>
        <v>#REF!</v>
      </c>
      <c r="J131" s="86">
        <f>22495.78+8966.17+9109.6</f>
        <v>40571.549999999996</v>
      </c>
      <c r="K131" s="86"/>
      <c r="L131" s="86">
        <f>+H131+J131+K131</f>
        <v>120485.56</v>
      </c>
      <c r="M131" s="148">
        <f>+L131-90905</f>
        <v>29580.559999999998</v>
      </c>
    </row>
    <row r="132" spans="1:13" ht="15.75" x14ac:dyDescent="0.25">
      <c r="A132" s="61">
        <v>2</v>
      </c>
      <c r="B132" s="95">
        <v>3</v>
      </c>
      <c r="C132" s="95">
        <v>9</v>
      </c>
      <c r="D132" s="61">
        <v>5</v>
      </c>
      <c r="E132" s="61"/>
      <c r="F132" s="115" t="s">
        <v>92</v>
      </c>
      <c r="G132" s="85">
        <v>10000</v>
      </c>
      <c r="H132" s="86"/>
      <c r="I132" s="27" t="e">
        <f>+G132-#REF!</f>
        <v>#REF!</v>
      </c>
      <c r="J132" s="86">
        <f>258.9+29108.9</f>
        <v>29367.800000000003</v>
      </c>
      <c r="K132" s="86"/>
      <c r="L132" s="86">
        <f>+H132+J132+K132</f>
        <v>29367.800000000003</v>
      </c>
      <c r="M132" s="148">
        <f>+L132-41721.43</f>
        <v>-12353.629999999997</v>
      </c>
    </row>
    <row r="133" spans="1:13" ht="15.75" x14ac:dyDescent="0.25">
      <c r="A133" s="61">
        <v>2</v>
      </c>
      <c r="B133" s="61">
        <v>3</v>
      </c>
      <c r="C133" s="68">
        <v>9</v>
      </c>
      <c r="D133" s="61">
        <v>8</v>
      </c>
      <c r="E133" s="61"/>
      <c r="F133" s="112" t="s">
        <v>93</v>
      </c>
      <c r="G133" s="85">
        <v>20000</v>
      </c>
      <c r="H133" s="86">
        <v>2600</v>
      </c>
      <c r="I133" s="27" t="e">
        <f>+G133-#REF!</f>
        <v>#REF!</v>
      </c>
      <c r="J133" s="86"/>
      <c r="K133" s="86"/>
      <c r="L133" s="86">
        <f>+H133+J133+K133</f>
        <v>2600</v>
      </c>
      <c r="M133" s="148">
        <f>+L133-3173.79</f>
        <v>-573.79</v>
      </c>
    </row>
    <row r="134" spans="1:13" ht="15.75" x14ac:dyDescent="0.25">
      <c r="A134" s="61">
        <v>2</v>
      </c>
      <c r="B134" s="61">
        <v>3</v>
      </c>
      <c r="C134" s="68">
        <v>9</v>
      </c>
      <c r="D134" s="61">
        <v>9</v>
      </c>
      <c r="E134" s="61"/>
      <c r="F134" s="112" t="s">
        <v>94</v>
      </c>
      <c r="G134" s="85">
        <v>94804</v>
      </c>
      <c r="H134" s="86">
        <f>100+100+100+100+100+195+1200+1103</f>
        <v>2998</v>
      </c>
      <c r="I134" s="27" t="e">
        <f>+G134-#REF!</f>
        <v>#REF!</v>
      </c>
      <c r="J134" s="86">
        <f>6830+258.95</f>
        <v>7088.95</v>
      </c>
      <c r="K134" s="86">
        <v>480</v>
      </c>
      <c r="L134" s="86">
        <f>+H134+J134+K134</f>
        <v>10566.95</v>
      </c>
      <c r="M134" s="151">
        <f>+L134-10566.9</f>
        <v>5.0000000001091394E-2</v>
      </c>
    </row>
    <row r="135" spans="1:13" ht="15.75" x14ac:dyDescent="0.25">
      <c r="A135" s="61">
        <v>2</v>
      </c>
      <c r="B135" s="61">
        <v>3</v>
      </c>
      <c r="C135" s="68">
        <v>9</v>
      </c>
      <c r="D135" s="61">
        <v>9</v>
      </c>
      <c r="E135" s="61">
        <v>2</v>
      </c>
      <c r="F135" s="112" t="s">
        <v>95</v>
      </c>
      <c r="G135" s="85"/>
      <c r="H135" s="86">
        <v>0</v>
      </c>
      <c r="I135" s="27">
        <v>0</v>
      </c>
      <c r="J135" s="86">
        <v>0</v>
      </c>
      <c r="K135" s="86"/>
      <c r="L135" s="86">
        <f t="shared" ref="L135" si="37">+H135+J135+K135</f>
        <v>0</v>
      </c>
    </row>
    <row r="136" spans="1:13" ht="15.75" x14ac:dyDescent="0.25">
      <c r="A136" s="61"/>
      <c r="B136" s="61"/>
      <c r="C136" s="68"/>
      <c r="D136" s="61"/>
      <c r="E136" s="61"/>
      <c r="F136" s="83"/>
      <c r="G136" s="85"/>
      <c r="H136" s="86"/>
      <c r="I136" s="27"/>
      <c r="J136" s="86"/>
      <c r="K136" s="86"/>
      <c r="L136" s="86"/>
    </row>
    <row r="137" spans="1:13" ht="16.5" thickBot="1" x14ac:dyDescent="0.3">
      <c r="A137" s="61">
        <v>2</v>
      </c>
      <c r="B137" s="61">
        <v>6</v>
      </c>
      <c r="C137" s="68"/>
      <c r="D137" s="61"/>
      <c r="E137" s="69"/>
      <c r="F137" s="81" t="s">
        <v>96</v>
      </c>
      <c r="G137" s="73">
        <f>G138+G146+G150</f>
        <v>0</v>
      </c>
      <c r="H137" s="73">
        <f t="shared" ref="H137:L137" si="38">H138+H146+H150</f>
        <v>0</v>
      </c>
      <c r="I137" s="21" t="e">
        <f t="shared" ref="I137" si="39">I138+I146+I150+I139</f>
        <v>#REF!</v>
      </c>
      <c r="J137" s="73">
        <f t="shared" si="38"/>
        <v>0</v>
      </c>
      <c r="K137" s="73">
        <f t="shared" si="38"/>
        <v>0</v>
      </c>
      <c r="L137" s="73">
        <f t="shared" si="38"/>
        <v>0</v>
      </c>
    </row>
    <row r="138" spans="1:13" ht="16.5" thickBot="1" x14ac:dyDescent="0.3">
      <c r="A138" s="61">
        <v>2</v>
      </c>
      <c r="B138" s="61">
        <v>6</v>
      </c>
      <c r="C138" s="68">
        <v>1</v>
      </c>
      <c r="D138" s="61"/>
      <c r="E138" s="95"/>
      <c r="F138" s="106" t="s">
        <v>97</v>
      </c>
      <c r="G138" s="74">
        <f>G140+G141+G142+G144+G145</f>
        <v>0</v>
      </c>
      <c r="H138" s="116">
        <f t="shared" ref="H138:L138" si="40">+H139+H140+H141+H142+H143+H144</f>
        <v>0</v>
      </c>
      <c r="I138" s="22">
        <f t="shared" ref="H138:I139" si="41">I140+I141+I142+I144+I145</f>
        <v>0</v>
      </c>
      <c r="J138" s="116">
        <f t="shared" si="40"/>
        <v>0</v>
      </c>
      <c r="K138" s="116">
        <f t="shared" si="40"/>
        <v>0</v>
      </c>
      <c r="L138" s="116">
        <f t="shared" si="40"/>
        <v>0</v>
      </c>
      <c r="M138" s="15"/>
    </row>
    <row r="139" spans="1:13" ht="16.5" thickBot="1" x14ac:dyDescent="0.3">
      <c r="A139" s="61">
        <v>2</v>
      </c>
      <c r="B139" s="61">
        <v>6</v>
      </c>
      <c r="C139" s="68">
        <v>8</v>
      </c>
      <c r="D139" s="61">
        <v>8</v>
      </c>
      <c r="E139" s="95"/>
      <c r="F139" s="117" t="s">
        <v>122</v>
      </c>
      <c r="G139" s="85">
        <f>G141+G142+G143+G145+G146</f>
        <v>0</v>
      </c>
      <c r="H139" s="100">
        <f t="shared" si="41"/>
        <v>0</v>
      </c>
      <c r="I139" s="22" t="e">
        <f>+G139-#REF!</f>
        <v>#REF!</v>
      </c>
      <c r="J139" s="100">
        <f t="shared" ref="J139:K139" si="42">J141+J142+J143+J145+J146</f>
        <v>0</v>
      </c>
      <c r="K139" s="100">
        <f t="shared" si="42"/>
        <v>0</v>
      </c>
      <c r="L139" s="100">
        <f>+H139+J139+K139</f>
        <v>0</v>
      </c>
      <c r="M139" s="15"/>
    </row>
    <row r="140" spans="1:13" ht="15.75" x14ac:dyDescent="0.25">
      <c r="A140" s="61">
        <v>2</v>
      </c>
      <c r="B140" s="61">
        <v>6</v>
      </c>
      <c r="C140" s="68">
        <v>1</v>
      </c>
      <c r="D140" s="61">
        <v>1</v>
      </c>
      <c r="E140" s="95"/>
      <c r="F140" s="105" t="s">
        <v>98</v>
      </c>
      <c r="G140" s="85"/>
      <c r="H140" s="86"/>
      <c r="I140" s="28"/>
      <c r="J140" s="86"/>
      <c r="K140" s="86"/>
      <c r="L140" s="86">
        <f>+H140+J140+K140</f>
        <v>0</v>
      </c>
      <c r="M140" s="15"/>
    </row>
    <row r="141" spans="1:13" ht="15.75" x14ac:dyDescent="0.25">
      <c r="A141" s="61">
        <v>2</v>
      </c>
      <c r="B141" s="61">
        <v>6</v>
      </c>
      <c r="C141" s="68">
        <v>1</v>
      </c>
      <c r="D141" s="61">
        <v>4</v>
      </c>
      <c r="E141" s="95"/>
      <c r="F141" s="105" t="s">
        <v>99</v>
      </c>
      <c r="G141" s="85"/>
      <c r="H141" s="86"/>
      <c r="I141" s="27"/>
      <c r="J141" s="86"/>
      <c r="K141" s="86"/>
      <c r="L141" s="86">
        <f t="shared" ref="L141:L144" si="43">+H141+J141+K141</f>
        <v>0</v>
      </c>
      <c r="M141" s="15"/>
    </row>
    <row r="142" spans="1:13" ht="15.75" x14ac:dyDescent="0.25">
      <c r="A142" s="61">
        <v>2</v>
      </c>
      <c r="B142" s="61">
        <v>6</v>
      </c>
      <c r="C142" s="68">
        <v>1</v>
      </c>
      <c r="D142" s="61">
        <v>7</v>
      </c>
      <c r="E142" s="95"/>
      <c r="F142" s="105" t="s">
        <v>100</v>
      </c>
      <c r="G142" s="85"/>
      <c r="H142" s="86">
        <v>0</v>
      </c>
      <c r="I142" s="27">
        <v>0</v>
      </c>
      <c r="J142" s="86">
        <v>0</v>
      </c>
      <c r="K142" s="86"/>
      <c r="L142" s="86">
        <f t="shared" si="43"/>
        <v>0</v>
      </c>
      <c r="M142" s="15"/>
    </row>
    <row r="143" spans="1:13" ht="15.75" x14ac:dyDescent="0.25">
      <c r="A143" s="61">
        <v>2</v>
      </c>
      <c r="B143" s="61">
        <v>6</v>
      </c>
      <c r="C143" s="68">
        <v>1</v>
      </c>
      <c r="D143" s="61">
        <v>8</v>
      </c>
      <c r="E143" s="95"/>
      <c r="F143" s="105" t="s">
        <v>116</v>
      </c>
      <c r="G143" s="85"/>
      <c r="H143" s="86"/>
      <c r="I143" s="27"/>
      <c r="J143" s="86"/>
      <c r="K143" s="86"/>
      <c r="L143" s="86">
        <f t="shared" si="43"/>
        <v>0</v>
      </c>
      <c r="M143" s="15"/>
    </row>
    <row r="144" spans="1:13" ht="24.75" customHeight="1" x14ac:dyDescent="0.25">
      <c r="A144" s="61">
        <v>2</v>
      </c>
      <c r="B144" s="61">
        <v>6</v>
      </c>
      <c r="C144" s="68">
        <v>1</v>
      </c>
      <c r="D144" s="61">
        <v>9</v>
      </c>
      <c r="E144" s="95"/>
      <c r="F144" s="105" t="s">
        <v>101</v>
      </c>
      <c r="G144" s="85"/>
      <c r="H144" s="86"/>
      <c r="I144" s="27"/>
      <c r="J144" s="86"/>
      <c r="K144" s="86"/>
      <c r="L144" s="86">
        <f t="shared" si="43"/>
        <v>0</v>
      </c>
    </row>
    <row r="145" spans="1:22" ht="15.75" x14ac:dyDescent="0.25">
      <c r="A145" s="61"/>
      <c r="B145" s="61"/>
      <c r="C145" s="68"/>
      <c r="D145" s="61"/>
      <c r="E145" s="69"/>
      <c r="F145" s="106"/>
      <c r="G145" s="101"/>
      <c r="H145" s="73"/>
      <c r="I145" s="21">
        <f>+G145</f>
        <v>0</v>
      </c>
      <c r="J145" s="73"/>
      <c r="K145" s="73"/>
      <c r="L145" s="73"/>
    </row>
    <row r="146" spans="1:22" ht="32.25" thickBot="1" x14ac:dyDescent="0.3">
      <c r="A146" s="61">
        <v>2</v>
      </c>
      <c r="B146" s="61">
        <v>6</v>
      </c>
      <c r="C146" s="68">
        <v>2</v>
      </c>
      <c r="D146" s="61"/>
      <c r="E146" s="69"/>
      <c r="F146" s="106" t="s">
        <v>102</v>
      </c>
      <c r="G146" s="71">
        <f t="shared" ref="G146:L146" si="44">G147+G148</f>
        <v>0</v>
      </c>
      <c r="H146" s="94">
        <f t="shared" si="44"/>
        <v>0</v>
      </c>
      <c r="I146" s="31" t="e">
        <f t="shared" si="44"/>
        <v>#REF!</v>
      </c>
      <c r="J146" s="94">
        <f t="shared" si="44"/>
        <v>0</v>
      </c>
      <c r="K146" s="94">
        <f t="shared" si="44"/>
        <v>0</v>
      </c>
      <c r="L146" s="94">
        <f t="shared" si="44"/>
        <v>0</v>
      </c>
    </row>
    <row r="147" spans="1:22" ht="15.75" x14ac:dyDescent="0.25">
      <c r="A147" s="61">
        <v>2</v>
      </c>
      <c r="B147" s="61">
        <v>6</v>
      </c>
      <c r="C147" s="68">
        <v>2</v>
      </c>
      <c r="D147" s="61">
        <v>1</v>
      </c>
      <c r="E147" s="95"/>
      <c r="F147" s="83" t="s">
        <v>103</v>
      </c>
      <c r="G147" s="85"/>
      <c r="H147" s="86">
        <v>0</v>
      </c>
      <c r="I147" s="27">
        <v>0</v>
      </c>
      <c r="J147" s="86">
        <v>0</v>
      </c>
      <c r="K147" s="86"/>
      <c r="L147" s="86">
        <f>+H147+J147+K147</f>
        <v>0</v>
      </c>
    </row>
    <row r="148" spans="1:22" ht="15.75" x14ac:dyDescent="0.25">
      <c r="A148" s="61">
        <v>2</v>
      </c>
      <c r="B148" s="61">
        <v>6</v>
      </c>
      <c r="C148" s="68">
        <v>2</v>
      </c>
      <c r="D148" s="61">
        <v>3</v>
      </c>
      <c r="E148" s="95"/>
      <c r="F148" s="83" t="s">
        <v>104</v>
      </c>
      <c r="G148" s="85"/>
      <c r="H148" s="86">
        <f>G148*12</f>
        <v>0</v>
      </c>
      <c r="I148" s="27" t="e">
        <f>+G148-#REF!</f>
        <v>#REF!</v>
      </c>
      <c r="J148" s="86"/>
      <c r="K148" s="86"/>
      <c r="L148" s="86"/>
    </row>
    <row r="149" spans="1:22" ht="15.75" x14ac:dyDescent="0.25">
      <c r="A149" s="61"/>
      <c r="B149" s="61"/>
      <c r="C149" s="68"/>
      <c r="D149" s="61"/>
      <c r="E149" s="69"/>
      <c r="F149" s="81"/>
      <c r="G149" s="101"/>
      <c r="H149" s="73"/>
      <c r="I149" s="21"/>
      <c r="J149" s="73"/>
      <c r="K149" s="73"/>
      <c r="L149" s="73"/>
    </row>
    <row r="150" spans="1:22" ht="31.5" customHeight="1" thickBot="1" x14ac:dyDescent="0.3">
      <c r="A150" s="61">
        <v>2</v>
      </c>
      <c r="B150" s="61">
        <v>6</v>
      </c>
      <c r="C150" s="68">
        <v>4</v>
      </c>
      <c r="D150" s="61"/>
      <c r="E150" s="69"/>
      <c r="F150" s="81" t="s">
        <v>105</v>
      </c>
      <c r="G150" s="101">
        <f>G152+G153+G151</f>
        <v>0</v>
      </c>
      <c r="H150" s="86">
        <f t="shared" ref="H150:L150" si="45">H151+H152</f>
        <v>0</v>
      </c>
      <c r="I150" s="27">
        <f t="shared" si="45"/>
        <v>0</v>
      </c>
      <c r="J150" s="86">
        <f t="shared" si="45"/>
        <v>0</v>
      </c>
      <c r="K150" s="86">
        <f t="shared" si="45"/>
        <v>0</v>
      </c>
      <c r="L150" s="86">
        <f t="shared" si="45"/>
        <v>0</v>
      </c>
      <c r="M150" s="15"/>
    </row>
    <row r="151" spans="1:22" ht="31.5" x14ac:dyDescent="0.25">
      <c r="A151" s="61">
        <v>2</v>
      </c>
      <c r="B151" s="61">
        <v>6</v>
      </c>
      <c r="C151" s="68">
        <v>4</v>
      </c>
      <c r="D151" s="61"/>
      <c r="E151" s="69"/>
      <c r="F151" s="105" t="s">
        <v>105</v>
      </c>
      <c r="G151" s="77"/>
      <c r="H151" s="87">
        <v>0</v>
      </c>
      <c r="I151" s="28">
        <v>0</v>
      </c>
      <c r="J151" s="87">
        <v>0</v>
      </c>
      <c r="K151" s="87"/>
      <c r="L151" s="87">
        <f>+H151+J151+K151</f>
        <v>0</v>
      </c>
      <c r="M151" s="15"/>
    </row>
    <row r="152" spans="1:22" ht="15.75" x14ac:dyDescent="0.25">
      <c r="A152" s="61">
        <v>2</v>
      </c>
      <c r="B152" s="61">
        <v>6</v>
      </c>
      <c r="C152" s="68">
        <v>4</v>
      </c>
      <c r="D152" s="61">
        <v>1</v>
      </c>
      <c r="E152" s="61"/>
      <c r="F152" s="105" t="s">
        <v>112</v>
      </c>
      <c r="G152" s="85"/>
      <c r="H152" s="86">
        <v>0</v>
      </c>
      <c r="I152" s="27">
        <v>0</v>
      </c>
      <c r="J152" s="86">
        <v>0</v>
      </c>
      <c r="K152" s="86"/>
      <c r="L152" s="86">
        <f>+H152+J152</f>
        <v>0</v>
      </c>
      <c r="M152" s="15"/>
    </row>
    <row r="153" spans="1:22" ht="15.75" x14ac:dyDescent="0.25">
      <c r="A153" s="61">
        <v>2</v>
      </c>
      <c r="B153" s="61">
        <v>6</v>
      </c>
      <c r="C153" s="68">
        <v>4</v>
      </c>
      <c r="D153" s="61">
        <v>7</v>
      </c>
      <c r="E153" s="61"/>
      <c r="F153" s="105" t="s">
        <v>106</v>
      </c>
      <c r="G153" s="85">
        <v>0</v>
      </c>
      <c r="H153" s="86">
        <v>0</v>
      </c>
      <c r="I153" s="27">
        <v>0</v>
      </c>
      <c r="J153" s="86">
        <v>0</v>
      </c>
      <c r="K153" s="86"/>
      <c r="L153" s="86">
        <v>0</v>
      </c>
      <c r="M153" s="15"/>
    </row>
    <row r="154" spans="1:22" ht="16.5" thickBot="1" x14ac:dyDescent="0.3">
      <c r="A154" s="61"/>
      <c r="B154" s="61"/>
      <c r="C154" s="68"/>
      <c r="D154" s="60"/>
      <c r="E154" s="61"/>
      <c r="F154" s="105"/>
      <c r="G154" s="88"/>
      <c r="H154" s="94"/>
      <c r="I154" s="27"/>
      <c r="J154" s="94"/>
      <c r="K154" s="94"/>
      <c r="L154" s="94"/>
      <c r="M154" s="15"/>
    </row>
    <row r="155" spans="1:22" ht="17.25" thickBot="1" x14ac:dyDescent="0.3">
      <c r="A155" s="118"/>
      <c r="B155" s="118"/>
      <c r="C155" s="119"/>
      <c r="D155" s="120"/>
      <c r="E155" s="120"/>
      <c r="F155" s="121" t="s">
        <v>107</v>
      </c>
      <c r="G155" s="71">
        <f>G111+G49+G13</f>
        <v>42039167</v>
      </c>
      <c r="H155" s="72">
        <f>H111+H49+H13</f>
        <v>3087103.98</v>
      </c>
      <c r="I155" s="72" t="e">
        <f t="shared" ref="I155:L155" si="46">I111+I49+I13</f>
        <v>#REF!</v>
      </c>
      <c r="J155" s="72">
        <f t="shared" si="46"/>
        <v>3272561.4400000004</v>
      </c>
      <c r="K155" s="72">
        <f>K111+K49+K13</f>
        <v>3296314.58</v>
      </c>
      <c r="L155" s="72">
        <f t="shared" si="46"/>
        <v>9655980</v>
      </c>
      <c r="M155" s="15"/>
      <c r="O155" s="181"/>
      <c r="P155" s="181"/>
      <c r="R155" s="181"/>
      <c r="S155" s="181"/>
    </row>
    <row r="156" spans="1:22" ht="16.5" x14ac:dyDescent="0.25">
      <c r="A156" s="122"/>
      <c r="B156" s="122"/>
      <c r="C156" s="42"/>
      <c r="D156" s="42"/>
      <c r="E156" s="42"/>
      <c r="F156" s="42"/>
      <c r="G156" s="123"/>
      <c r="H156" s="124"/>
      <c r="I156" s="8"/>
      <c r="J156" s="15"/>
      <c r="K156" s="15"/>
      <c r="L156" s="15"/>
      <c r="M156" s="152"/>
      <c r="O156" s="182"/>
      <c r="P156" s="182"/>
      <c r="R156" s="182"/>
      <c r="S156" s="182"/>
      <c r="U156" s="26"/>
    </row>
    <row r="157" spans="1:22" ht="18" x14ac:dyDescent="0.25">
      <c r="A157" s="122"/>
      <c r="B157" s="122"/>
      <c r="C157" s="42"/>
      <c r="D157" s="42"/>
      <c r="E157" s="125"/>
      <c r="F157" s="126"/>
      <c r="G157" s="123"/>
      <c r="H157" s="127"/>
      <c r="I157" s="37"/>
      <c r="J157" s="15"/>
      <c r="K157" s="15"/>
      <c r="L157" s="15"/>
      <c r="M157" s="15"/>
    </row>
    <row r="158" spans="1:22" ht="18" x14ac:dyDescent="0.25">
      <c r="A158" s="122"/>
      <c r="B158" s="122"/>
      <c r="C158" s="42"/>
      <c r="D158" s="42"/>
      <c r="E158" s="128"/>
      <c r="F158" s="129"/>
      <c r="G158" s="130"/>
      <c r="H158" s="131"/>
      <c r="I158" s="9"/>
      <c r="J158" s="132"/>
      <c r="K158" s="132"/>
      <c r="L158" s="132"/>
      <c r="M158" s="153"/>
    </row>
    <row r="159" spans="1:22" ht="18.75" thickBot="1" x14ac:dyDescent="0.3">
      <c r="A159" s="40"/>
      <c r="B159" s="40"/>
      <c r="C159" s="40"/>
      <c r="D159" s="40"/>
      <c r="E159" s="40"/>
      <c r="F159" s="129"/>
      <c r="G159" s="133"/>
      <c r="H159" s="133"/>
      <c r="I159" s="10"/>
      <c r="J159" s="134"/>
      <c r="K159" s="134"/>
      <c r="L159" s="134"/>
      <c r="M159" s="155"/>
      <c r="P159" s="3"/>
      <c r="Q159" s="3"/>
      <c r="R159" s="156"/>
      <c r="T159" s="157"/>
      <c r="U159" s="26"/>
    </row>
    <row r="160" spans="1:22" ht="18" x14ac:dyDescent="0.25">
      <c r="A160" s="40"/>
      <c r="B160" s="40"/>
      <c r="C160" s="40"/>
      <c r="D160" s="40"/>
      <c r="E160" s="40"/>
      <c r="F160" s="135" t="s">
        <v>115</v>
      </c>
      <c r="G160" s="133"/>
      <c r="H160" s="133"/>
      <c r="I160" s="7"/>
      <c r="J160" s="136"/>
      <c r="K160" s="136"/>
      <c r="L160" s="136"/>
      <c r="M160" s="158"/>
      <c r="N160" s="151"/>
      <c r="O160" s="156"/>
      <c r="P160" s="157"/>
      <c r="V160" s="26"/>
    </row>
    <row r="161" spans="1:25" ht="18" x14ac:dyDescent="0.25">
      <c r="A161" s="40"/>
      <c r="B161" s="40"/>
      <c r="C161" s="40"/>
      <c r="D161" s="40"/>
      <c r="E161" s="40"/>
      <c r="F161" s="129" t="s">
        <v>114</v>
      </c>
      <c r="G161" s="137"/>
      <c r="H161" s="133"/>
      <c r="I161" s="7"/>
      <c r="J161" s="136"/>
      <c r="K161" s="136"/>
      <c r="L161" s="136"/>
      <c r="M161" s="160"/>
      <c r="Q161" s="26"/>
      <c r="R161" s="161"/>
      <c r="V161" s="26"/>
      <c r="W161" s="26"/>
    </row>
    <row r="162" spans="1:25" ht="18" x14ac:dyDescent="0.25">
      <c r="A162" s="40"/>
      <c r="B162" s="40"/>
      <c r="C162" s="40"/>
      <c r="D162" s="40"/>
      <c r="E162" s="40"/>
      <c r="F162" s="129"/>
      <c r="G162" s="137"/>
      <c r="H162" s="133"/>
      <c r="I162" s="7"/>
      <c r="J162" s="136"/>
      <c r="K162" s="136"/>
      <c r="L162" s="136"/>
      <c r="M162" s="160"/>
      <c r="Q162" s="26"/>
      <c r="R162" s="161"/>
      <c r="V162" s="26"/>
      <c r="W162" s="26"/>
    </row>
    <row r="163" spans="1:25" ht="18" x14ac:dyDescent="0.25">
      <c r="A163" s="40"/>
      <c r="B163" s="40"/>
      <c r="C163" s="40"/>
      <c r="D163" s="40"/>
      <c r="E163" s="40"/>
      <c r="F163" s="129"/>
      <c r="G163" s="133"/>
      <c r="H163" s="133"/>
      <c r="I163" s="7"/>
      <c r="J163" s="136"/>
      <c r="K163" s="136"/>
      <c r="L163" s="136"/>
      <c r="M163" s="160"/>
      <c r="O163" s="161"/>
      <c r="R163" s="163"/>
      <c r="T163" s="15"/>
      <c r="U163" s="26"/>
      <c r="V163" s="26"/>
      <c r="W163" s="26"/>
    </row>
    <row r="164" spans="1:25" ht="18" x14ac:dyDescent="0.25">
      <c r="A164" s="40"/>
      <c r="B164" s="40"/>
      <c r="C164" s="40"/>
      <c r="D164" s="40"/>
      <c r="E164" s="40"/>
      <c r="F164" s="129"/>
      <c r="G164" s="137"/>
      <c r="H164" s="15"/>
      <c r="I164" s="38"/>
      <c r="J164" s="138"/>
      <c r="K164" s="138"/>
      <c r="L164" s="138"/>
      <c r="M164" s="160"/>
      <c r="N164" s="15"/>
      <c r="O164" s="163"/>
      <c r="P164" s="15"/>
      <c r="Q164" s="15"/>
      <c r="R164" s="164"/>
      <c r="T164" s="15"/>
      <c r="W164" s="26"/>
    </row>
    <row r="165" spans="1:25" ht="18" x14ac:dyDescent="0.25">
      <c r="A165" s="40"/>
      <c r="B165" s="40"/>
      <c r="C165" s="40"/>
      <c r="D165" s="40"/>
      <c r="E165" s="40"/>
      <c r="F165" s="129"/>
      <c r="G165" s="137"/>
      <c r="H165" s="15"/>
      <c r="I165" s="38"/>
      <c r="J165" s="138"/>
      <c r="K165" s="138"/>
      <c r="L165" s="138"/>
      <c r="M165" s="160"/>
      <c r="N165" s="15"/>
      <c r="O165" s="163"/>
      <c r="P165" s="15"/>
      <c r="Q165" s="15"/>
      <c r="R165" s="164"/>
      <c r="T165" s="15"/>
      <c r="W165" s="26"/>
    </row>
    <row r="166" spans="1:25" ht="18" x14ac:dyDescent="0.25">
      <c r="A166" s="40"/>
      <c r="B166" s="40"/>
      <c r="C166" s="40"/>
      <c r="D166" s="40"/>
      <c r="E166" s="40"/>
      <c r="F166" s="129"/>
      <c r="G166" s="137"/>
      <c r="H166" s="15"/>
      <c r="I166" s="38"/>
      <c r="J166" s="138"/>
      <c r="K166" s="138"/>
      <c r="L166" s="138"/>
      <c r="M166" s="160"/>
      <c r="N166" s="15"/>
      <c r="O166" s="163"/>
      <c r="P166" s="15"/>
      <c r="Q166" s="15"/>
      <c r="R166" s="164"/>
      <c r="T166" s="15"/>
      <c r="W166" s="26"/>
    </row>
    <row r="167" spans="1:25" ht="18.75" thickBot="1" x14ac:dyDescent="0.3">
      <c r="A167" s="40"/>
      <c r="B167" s="40"/>
      <c r="C167" s="40"/>
      <c r="D167" s="40"/>
      <c r="E167" s="40"/>
      <c r="F167" s="139"/>
      <c r="G167" s="137"/>
      <c r="H167" s="15"/>
      <c r="I167" s="38"/>
      <c r="J167" s="138"/>
      <c r="K167" s="138"/>
      <c r="L167" s="138"/>
      <c r="M167" s="160"/>
      <c r="N167" s="15"/>
      <c r="O167" s="163"/>
      <c r="P167" s="15"/>
      <c r="Q167" s="15"/>
      <c r="R167" s="164"/>
      <c r="T167" s="15"/>
      <c r="W167" s="26"/>
    </row>
    <row r="168" spans="1:25" ht="18" x14ac:dyDescent="0.25">
      <c r="A168" s="40"/>
      <c r="B168" s="40"/>
      <c r="C168" s="40"/>
      <c r="D168" s="40"/>
      <c r="E168" s="40"/>
      <c r="F168" s="129" t="s">
        <v>131</v>
      </c>
      <c r="G168" s="140"/>
      <c r="H168" s="15"/>
      <c r="I168" s="9"/>
      <c r="J168" s="16"/>
      <c r="K168" s="16"/>
      <c r="L168" s="16"/>
      <c r="M168" s="158"/>
      <c r="N168" s="15"/>
      <c r="O168" s="164"/>
      <c r="P168" s="15"/>
      <c r="Q168" s="15"/>
      <c r="R168" s="164"/>
      <c r="T168" s="15"/>
      <c r="U168" s="26"/>
      <c r="V168" s="26"/>
      <c r="Y168" s="26"/>
    </row>
    <row r="169" spans="1:25" ht="18" x14ac:dyDescent="0.25">
      <c r="A169" s="40"/>
      <c r="B169" s="40"/>
      <c r="C169" s="40"/>
      <c r="D169" s="40"/>
      <c r="E169" s="40"/>
      <c r="F169" s="129" t="s">
        <v>123</v>
      </c>
      <c r="G169" s="140"/>
      <c r="H169" s="15"/>
      <c r="I169" s="9"/>
      <c r="J169" s="16"/>
      <c r="K169" s="16"/>
      <c r="L169" s="16"/>
      <c r="M169" s="160"/>
      <c r="N169" s="15"/>
      <c r="O169" s="164"/>
      <c r="P169" s="15"/>
      <c r="Q169" s="15"/>
      <c r="R169" s="165"/>
      <c r="T169" s="15"/>
      <c r="U169" s="26"/>
      <c r="W169" s="26"/>
    </row>
    <row r="170" spans="1:25" ht="18" x14ac:dyDescent="0.25">
      <c r="A170" s="40"/>
      <c r="B170" s="40"/>
      <c r="C170" s="40"/>
      <c r="D170" s="40"/>
      <c r="E170" s="40"/>
      <c r="F170" s="129"/>
      <c r="G170" s="141"/>
      <c r="H170" s="15"/>
      <c r="I170" s="39"/>
      <c r="J170" s="26"/>
      <c r="K170" s="26"/>
      <c r="L170" s="26"/>
      <c r="M170" s="160"/>
      <c r="N170" s="15"/>
      <c r="O170" s="165"/>
      <c r="P170" s="15"/>
      <c r="Q170" s="15"/>
      <c r="R170" s="8"/>
      <c r="T170" s="15"/>
      <c r="Y170" s="26"/>
    </row>
    <row r="171" spans="1:25" ht="15.75" x14ac:dyDescent="0.25">
      <c r="A171" s="40"/>
      <c r="B171" s="40"/>
      <c r="C171" s="40"/>
      <c r="D171" s="40"/>
      <c r="E171" s="40"/>
      <c r="F171" s="122"/>
      <c r="G171" s="141"/>
      <c r="H171" s="15"/>
      <c r="I171" s="39"/>
      <c r="J171" s="15"/>
      <c r="K171" s="15"/>
      <c r="L171" s="15"/>
      <c r="M171" s="158"/>
      <c r="N171" s="15"/>
      <c r="P171" s="15"/>
      <c r="Q171" s="15"/>
      <c r="R171" s="8"/>
      <c r="S171" s="26"/>
      <c r="T171" s="15"/>
      <c r="V171" s="26"/>
      <c r="W171" s="26"/>
    </row>
    <row r="172" spans="1:25" ht="15.75" x14ac:dyDescent="0.25">
      <c r="A172" s="40"/>
      <c r="B172" s="40"/>
      <c r="C172" s="40"/>
      <c r="D172" s="40"/>
      <c r="E172" s="40"/>
      <c r="F172" s="122"/>
      <c r="G172" s="141"/>
      <c r="H172" s="15"/>
      <c r="I172" s="39"/>
      <c r="J172" s="15"/>
      <c r="K172" s="15"/>
      <c r="L172" s="15"/>
      <c r="M172" s="158"/>
      <c r="N172" s="15"/>
      <c r="P172" s="15"/>
      <c r="Q172" s="15"/>
      <c r="R172" s="26"/>
      <c r="S172" s="26"/>
      <c r="T172" s="15"/>
      <c r="V172" s="26"/>
    </row>
    <row r="173" spans="1:25" ht="18" x14ac:dyDescent="0.25">
      <c r="A173" s="40"/>
      <c r="B173" s="40"/>
      <c r="C173" s="40"/>
      <c r="D173" s="40"/>
      <c r="E173" s="40"/>
      <c r="F173" s="40"/>
      <c r="G173" s="142"/>
      <c r="H173" s="15"/>
      <c r="I173" s="12"/>
      <c r="J173" s="15"/>
      <c r="K173" s="15"/>
      <c r="L173" s="15"/>
      <c r="M173" s="166"/>
      <c r="N173" s="15"/>
      <c r="O173" s="26"/>
      <c r="P173" s="15"/>
      <c r="Q173" s="15"/>
      <c r="R173" s="167"/>
      <c r="T173" s="168"/>
      <c r="X173" s="26"/>
    </row>
    <row r="174" spans="1:25" ht="18.75" thickBot="1" x14ac:dyDescent="0.3">
      <c r="A174" s="40"/>
      <c r="B174" s="40"/>
      <c r="C174" s="40"/>
      <c r="D174" s="40"/>
      <c r="E174" s="40"/>
      <c r="F174" s="40"/>
      <c r="G174" s="129"/>
      <c r="H174" s="15"/>
      <c r="I174" s="11"/>
      <c r="J174" s="15"/>
      <c r="K174" s="162"/>
      <c r="L174" s="15"/>
      <c r="M174" s="160"/>
      <c r="N174" s="15"/>
      <c r="O174" s="167"/>
      <c r="P174" s="168"/>
      <c r="Q174" s="15"/>
      <c r="R174" s="167"/>
      <c r="T174" s="169"/>
      <c r="U174" s="151"/>
      <c r="V174" s="26"/>
      <c r="W174" s="26"/>
    </row>
    <row r="175" spans="1:25" ht="19.5" thickTop="1" thickBot="1" x14ac:dyDescent="0.3">
      <c r="A175" s="40"/>
      <c r="B175" s="40"/>
      <c r="C175" s="40"/>
      <c r="D175" s="40"/>
      <c r="E175" s="40"/>
      <c r="F175" s="139"/>
      <c r="G175" s="129"/>
      <c r="H175" s="143"/>
      <c r="I175" s="11"/>
      <c r="J175" s="15"/>
      <c r="K175" s="154"/>
      <c r="L175" s="15"/>
      <c r="M175" s="160"/>
      <c r="N175" s="15"/>
      <c r="O175" s="167"/>
      <c r="P175" s="169"/>
      <c r="Q175" s="15"/>
      <c r="S175" s="26"/>
      <c r="T175" s="15"/>
      <c r="U175" s="26"/>
    </row>
    <row r="176" spans="1:25" ht="18" x14ac:dyDescent="0.25">
      <c r="A176" s="40"/>
      <c r="B176" s="40"/>
      <c r="C176" s="40"/>
      <c r="D176" s="144"/>
      <c r="E176" s="40"/>
      <c r="F176" s="129" t="s">
        <v>118</v>
      </c>
      <c r="G176" s="144"/>
      <c r="H176" s="143"/>
      <c r="I176" s="11"/>
      <c r="J176" s="15"/>
      <c r="K176" s="154"/>
      <c r="L176" s="15"/>
      <c r="M176" s="160"/>
      <c r="N176" s="15"/>
      <c r="P176" s="15"/>
      <c r="Q176" s="15"/>
      <c r="T176" s="15"/>
      <c r="V176" s="151"/>
    </row>
    <row r="177" spans="1:25" ht="18" x14ac:dyDescent="0.25">
      <c r="A177" s="40"/>
      <c r="B177" s="40"/>
      <c r="C177" s="40"/>
      <c r="D177" s="40"/>
      <c r="E177" s="40"/>
      <c r="F177" s="129" t="s">
        <v>120</v>
      </c>
      <c r="G177" s="40"/>
      <c r="H177" s="145"/>
      <c r="I177" s="13"/>
      <c r="J177" s="15"/>
      <c r="K177" s="154"/>
      <c r="L177" s="15"/>
      <c r="M177" s="160"/>
      <c r="N177" s="15"/>
      <c r="P177" s="15"/>
      <c r="Q177" s="15"/>
      <c r="R177" s="170"/>
      <c r="T177" s="168"/>
      <c r="U177" s="26"/>
    </row>
    <row r="178" spans="1:25" ht="18" x14ac:dyDescent="0.25">
      <c r="A178" s="40"/>
      <c r="B178" s="40"/>
      <c r="C178" s="40"/>
      <c r="D178" s="40"/>
      <c r="E178" s="40"/>
      <c r="F178" s="129"/>
      <c r="G178" s="40"/>
      <c r="H178" s="145"/>
      <c r="I178" s="13"/>
      <c r="J178" s="15"/>
      <c r="K178" s="171"/>
      <c r="L178" s="15"/>
      <c r="M178" s="160"/>
      <c r="N178" s="15"/>
      <c r="O178" s="170"/>
      <c r="P178" s="168"/>
      <c r="Q178" s="15"/>
      <c r="R178" s="163"/>
      <c r="T178" s="13"/>
    </row>
    <row r="179" spans="1:25" x14ac:dyDescent="0.25">
      <c r="A179" s="40"/>
      <c r="B179" s="40"/>
      <c r="C179" s="40"/>
      <c r="D179" s="40"/>
      <c r="E179" s="40"/>
      <c r="F179" s="40"/>
      <c r="G179" s="40"/>
      <c r="H179" s="145"/>
      <c r="I179" s="13"/>
      <c r="J179" s="15"/>
      <c r="K179" s="162"/>
      <c r="L179" s="15"/>
      <c r="M179" s="160"/>
      <c r="N179" s="15"/>
      <c r="O179" s="163"/>
      <c r="P179" s="13"/>
      <c r="Q179" s="15"/>
      <c r="R179" s="172"/>
      <c r="T179" s="13"/>
      <c r="V179" s="26"/>
    </row>
    <row r="180" spans="1:25" x14ac:dyDescent="0.25">
      <c r="A180" s="40"/>
      <c r="B180" s="40"/>
      <c r="C180" s="40"/>
      <c r="D180" s="40"/>
      <c r="E180" s="40"/>
      <c r="F180" s="40"/>
      <c r="G180" s="40"/>
      <c r="H180" s="145"/>
      <c r="I180" s="15"/>
      <c r="J180" s="15"/>
      <c r="K180" s="162"/>
      <c r="L180" s="15"/>
      <c r="M180" s="173"/>
      <c r="N180" s="15"/>
      <c r="O180" s="172"/>
      <c r="P180" s="13"/>
      <c r="Q180" s="15"/>
      <c r="R180" s="172"/>
      <c r="T180" s="13"/>
      <c r="X180" s="15"/>
    </row>
    <row r="181" spans="1:25" x14ac:dyDescent="0.25">
      <c r="A181" s="40"/>
      <c r="B181" s="40"/>
      <c r="C181" s="40"/>
      <c r="D181" s="40"/>
      <c r="E181" s="40"/>
      <c r="F181" s="40"/>
      <c r="G181" s="40"/>
      <c r="H181" s="145"/>
      <c r="I181" s="15"/>
      <c r="J181" s="15"/>
      <c r="K181" s="162"/>
      <c r="L181" s="15"/>
      <c r="M181" s="160"/>
      <c r="N181" s="15"/>
      <c r="O181" s="172"/>
      <c r="P181" s="13"/>
      <c r="Q181" s="15"/>
      <c r="R181" s="164"/>
      <c r="T181" s="13"/>
      <c r="V181" s="26"/>
      <c r="X181" s="15"/>
    </row>
    <row r="182" spans="1:25" x14ac:dyDescent="0.25">
      <c r="A182" s="40"/>
      <c r="B182" s="40"/>
      <c r="C182" s="40"/>
      <c r="D182" s="40"/>
      <c r="E182" s="40"/>
      <c r="G182" s="40"/>
      <c r="H182" s="145"/>
      <c r="I182" s="15"/>
      <c r="J182" s="15"/>
      <c r="K182" s="15"/>
      <c r="L182" s="15"/>
      <c r="M182" s="160"/>
      <c r="N182" s="15"/>
      <c r="O182" s="164"/>
      <c r="P182" s="13"/>
      <c r="Q182" s="15"/>
      <c r="R182" s="164"/>
      <c r="S182" s="26"/>
      <c r="T182" s="13"/>
      <c r="V182" s="26"/>
      <c r="X182" s="15"/>
    </row>
    <row r="183" spans="1:25" x14ac:dyDescent="0.25">
      <c r="A183" s="40"/>
      <c r="B183" s="40"/>
      <c r="C183" s="40"/>
      <c r="D183" s="40"/>
      <c r="E183" s="40"/>
      <c r="G183" s="40"/>
      <c r="H183" s="41"/>
      <c r="I183" s="15"/>
      <c r="J183" s="15"/>
      <c r="K183" s="15"/>
      <c r="L183" s="15"/>
      <c r="M183" s="160"/>
      <c r="N183" s="15"/>
      <c r="O183" s="164"/>
      <c r="P183" s="13"/>
      <c r="Q183" s="15"/>
      <c r="R183" s="164"/>
      <c r="T183" s="13"/>
      <c r="X183" s="15"/>
    </row>
    <row r="184" spans="1:25" x14ac:dyDescent="0.25">
      <c r="A184" s="40"/>
      <c r="B184" s="40"/>
      <c r="C184" s="40"/>
      <c r="D184" s="40"/>
      <c r="E184" s="40"/>
      <c r="G184" s="40"/>
      <c r="H184" s="41"/>
      <c r="I184" s="15"/>
      <c r="J184" s="15"/>
      <c r="K184" s="15"/>
      <c r="L184" s="15"/>
      <c r="M184" s="160"/>
      <c r="N184" s="15"/>
      <c r="O184" s="164"/>
      <c r="P184" s="13"/>
      <c r="Q184" s="15"/>
      <c r="R184" s="164"/>
      <c r="T184" s="13"/>
      <c r="X184" s="15"/>
    </row>
    <row r="185" spans="1:25" ht="18" x14ac:dyDescent="0.25">
      <c r="A185" s="40"/>
      <c r="B185" s="40"/>
      <c r="C185" s="40"/>
      <c r="D185" s="40"/>
      <c r="E185" s="40"/>
      <c r="F185" s="129"/>
      <c r="G185" s="40"/>
      <c r="H185" s="41"/>
      <c r="I185" s="15"/>
      <c r="J185" s="15"/>
      <c r="K185" s="15"/>
      <c r="L185" s="15"/>
      <c r="M185" s="160"/>
      <c r="N185" s="15"/>
      <c r="O185" s="164"/>
      <c r="P185" s="13"/>
      <c r="Q185" s="15"/>
      <c r="R185" s="8"/>
      <c r="T185" s="13"/>
      <c r="X185" s="15"/>
    </row>
    <row r="186" spans="1:25" x14ac:dyDescent="0.25">
      <c r="A186" s="40"/>
      <c r="B186" s="40"/>
      <c r="C186" s="40"/>
      <c r="D186" s="40"/>
      <c r="E186" s="40"/>
      <c r="F186" s="40"/>
      <c r="G186" s="40"/>
      <c r="H186" s="41"/>
      <c r="I186" s="15"/>
      <c r="J186" s="15"/>
      <c r="K186" s="15"/>
      <c r="L186" s="15"/>
      <c r="M186" s="160"/>
      <c r="N186" s="15"/>
      <c r="O186" s="26"/>
      <c r="P186" s="13"/>
      <c r="Q186" s="15"/>
      <c r="R186" s="172"/>
      <c r="T186" s="13"/>
      <c r="V186" s="26"/>
      <c r="X186" s="26"/>
      <c r="Y186" s="26"/>
    </row>
    <row r="187" spans="1:25" x14ac:dyDescent="0.25">
      <c r="A187" s="40"/>
      <c r="B187" s="40"/>
      <c r="C187" s="40"/>
      <c r="D187" s="40"/>
      <c r="E187" s="40"/>
      <c r="F187" s="40"/>
      <c r="G187" s="40"/>
      <c r="H187" s="41"/>
      <c r="I187" s="15"/>
      <c r="J187" s="15"/>
      <c r="K187" s="15"/>
      <c r="L187" s="15"/>
      <c r="M187" s="158"/>
      <c r="N187" s="15"/>
      <c r="O187" s="172"/>
      <c r="P187" s="13"/>
      <c r="Q187" s="15"/>
      <c r="R187" s="172"/>
      <c r="T187" s="13"/>
      <c r="V187" s="15"/>
    </row>
    <row r="188" spans="1:25" x14ac:dyDescent="0.25">
      <c r="A188" s="40"/>
      <c r="B188" s="40"/>
      <c r="C188" s="40"/>
      <c r="D188" s="40"/>
      <c r="E188" s="40"/>
      <c r="F188" s="40"/>
      <c r="G188" s="40"/>
      <c r="H188" s="41"/>
      <c r="I188" s="15"/>
      <c r="J188" s="15"/>
      <c r="K188" s="15"/>
      <c r="L188" s="15"/>
      <c r="M188" s="173"/>
      <c r="N188" s="15"/>
      <c r="O188" s="172"/>
      <c r="P188" s="13"/>
      <c r="Q188" s="15"/>
      <c r="T188" s="13"/>
      <c r="X188" s="26"/>
    </row>
    <row r="189" spans="1:25" x14ac:dyDescent="0.25">
      <c r="H189" s="14"/>
      <c r="I189" s="15"/>
      <c r="J189" s="15"/>
      <c r="K189" s="15"/>
      <c r="L189" s="15"/>
      <c r="M189" s="173"/>
      <c r="N189" s="15"/>
      <c r="P189" s="13"/>
      <c r="Q189" s="15"/>
      <c r="R189" s="167"/>
      <c r="T189" s="174"/>
    </row>
    <row r="190" spans="1:25" x14ac:dyDescent="0.25">
      <c r="I190" s="15"/>
      <c r="J190" s="15"/>
      <c r="K190" s="15"/>
      <c r="L190" s="15"/>
      <c r="M190" s="173"/>
      <c r="N190" s="15"/>
      <c r="O190" s="167"/>
      <c r="P190" s="174"/>
      <c r="Q190" s="15"/>
      <c r="R190" s="167"/>
      <c r="T190" s="175"/>
    </row>
    <row r="191" spans="1:25" ht="15.75" thickBot="1" x14ac:dyDescent="0.3">
      <c r="I191" s="15"/>
      <c r="J191" s="15"/>
      <c r="K191" s="15"/>
      <c r="L191" s="15"/>
      <c r="M191" s="173"/>
      <c r="N191" s="15"/>
      <c r="O191" s="167"/>
      <c r="P191" s="175"/>
      <c r="Q191" s="15"/>
      <c r="R191" s="172"/>
      <c r="T191" s="176"/>
      <c r="V191" s="26"/>
    </row>
    <row r="192" spans="1:25" ht="15.75" thickBot="1" x14ac:dyDescent="0.3">
      <c r="I192" s="15"/>
      <c r="J192" s="15"/>
      <c r="K192" s="15"/>
      <c r="L192" s="15"/>
      <c r="M192" s="173"/>
      <c r="N192" s="15"/>
      <c r="O192" s="172"/>
      <c r="P192" s="176"/>
      <c r="Q192" s="15"/>
      <c r="R192" s="177"/>
      <c r="T192" s="178"/>
      <c r="U192" s="15"/>
      <c r="V192" s="26"/>
    </row>
    <row r="193" spans="9:20" ht="15.75" thickBot="1" x14ac:dyDescent="0.3">
      <c r="I193" s="15"/>
      <c r="J193" s="15"/>
      <c r="K193" s="15"/>
      <c r="L193" s="15"/>
      <c r="M193" s="173"/>
      <c r="N193" s="15"/>
      <c r="O193" s="177"/>
      <c r="P193" s="178"/>
      <c r="Q193" s="15"/>
      <c r="R193" s="26"/>
      <c r="T193" s="15"/>
    </row>
    <row r="194" spans="9:20" ht="15.75" thickTop="1" x14ac:dyDescent="0.25">
      <c r="I194" s="15"/>
      <c r="J194" s="15"/>
      <c r="K194" s="15"/>
      <c r="L194" s="15"/>
      <c r="M194" s="173"/>
      <c r="N194" s="15"/>
      <c r="O194" s="26"/>
      <c r="P194" s="15"/>
      <c r="Q194" s="15"/>
      <c r="T194" s="15"/>
    </row>
    <row r="195" spans="9:20" x14ac:dyDescent="0.25">
      <c r="I195" s="15"/>
      <c r="J195" s="15"/>
      <c r="K195" s="15"/>
      <c r="L195" s="15"/>
      <c r="M195" s="179"/>
      <c r="N195" s="15"/>
      <c r="P195" s="15"/>
      <c r="Q195" s="15"/>
    </row>
    <row r="196" spans="9:20" x14ac:dyDescent="0.25">
      <c r="I196" s="15"/>
      <c r="J196" s="15"/>
      <c r="K196" s="15"/>
      <c r="L196" s="15"/>
      <c r="M196" s="173"/>
      <c r="N196" s="15"/>
      <c r="P196" s="15"/>
      <c r="Q196" s="15"/>
    </row>
    <row r="197" spans="9:20" x14ac:dyDescent="0.25">
      <c r="I197" s="15"/>
      <c r="J197" s="15"/>
      <c r="K197" s="15"/>
      <c r="L197" s="15"/>
      <c r="M197" s="173"/>
      <c r="N197" s="15"/>
      <c r="P197" s="15"/>
      <c r="Q197" s="15"/>
    </row>
    <row r="198" spans="9:20" x14ac:dyDescent="0.25">
      <c r="I198" s="15"/>
      <c r="J198" s="15"/>
      <c r="K198" s="15"/>
      <c r="L198" s="15"/>
      <c r="M198" s="173"/>
      <c r="N198" s="15"/>
      <c r="P198" s="15"/>
      <c r="Q198" s="15"/>
    </row>
    <row r="199" spans="9:20" x14ac:dyDescent="0.25">
      <c r="I199" s="15"/>
      <c r="J199" s="15"/>
      <c r="K199" s="15"/>
      <c r="L199" s="15"/>
      <c r="M199" s="173"/>
      <c r="N199" s="15"/>
      <c r="P199" s="15"/>
      <c r="Q199" s="15"/>
    </row>
    <row r="200" spans="9:20" x14ac:dyDescent="0.25">
      <c r="I200" s="15"/>
      <c r="J200" s="15"/>
      <c r="K200" s="15"/>
      <c r="L200" s="15"/>
      <c r="M200" s="173"/>
      <c r="N200" s="15"/>
      <c r="P200" s="15"/>
      <c r="Q200" s="15"/>
    </row>
    <row r="201" spans="9:20" x14ac:dyDescent="0.25">
      <c r="I201" s="15"/>
      <c r="J201" s="15"/>
      <c r="K201" s="15"/>
      <c r="L201" s="15"/>
      <c r="M201" s="180"/>
      <c r="P201" s="26"/>
      <c r="Q201" s="15"/>
    </row>
    <row r="202" spans="9:20" x14ac:dyDescent="0.25">
      <c r="I202" s="15"/>
      <c r="J202" s="15"/>
      <c r="K202" s="15"/>
      <c r="L202" s="15"/>
      <c r="M202" s="180"/>
      <c r="P202" s="26"/>
      <c r="Q202" s="15"/>
    </row>
    <row r="203" spans="9:20" x14ac:dyDescent="0.25">
      <c r="I203" s="15"/>
      <c r="J203" s="15"/>
      <c r="K203" s="15"/>
      <c r="L203" s="15"/>
      <c r="M203" s="180"/>
      <c r="P203" s="26"/>
    </row>
    <row r="204" spans="9:20" x14ac:dyDescent="0.25">
      <c r="I204" s="15"/>
      <c r="J204" s="15"/>
      <c r="K204" s="15"/>
      <c r="L204" s="15"/>
      <c r="M204" s="180"/>
    </row>
    <row r="205" spans="9:20" x14ac:dyDescent="0.25">
      <c r="I205" s="15"/>
      <c r="J205" s="15"/>
      <c r="K205" s="15"/>
      <c r="L205" s="15"/>
      <c r="M205" s="180"/>
    </row>
    <row r="206" spans="9:20" x14ac:dyDescent="0.25">
      <c r="I206" s="15"/>
      <c r="J206" s="15"/>
      <c r="K206" s="15"/>
      <c r="L206" s="15"/>
      <c r="M206" s="180"/>
    </row>
    <row r="207" spans="9:20" x14ac:dyDescent="0.25">
      <c r="I207" s="15"/>
      <c r="J207" s="15"/>
      <c r="K207" s="15"/>
      <c r="L207" s="15"/>
      <c r="M207" s="180"/>
    </row>
    <row r="208" spans="9:20" x14ac:dyDescent="0.25">
      <c r="I208" s="15"/>
      <c r="J208" s="15"/>
      <c r="K208" s="15"/>
      <c r="L208" s="15"/>
      <c r="M208" s="180"/>
    </row>
    <row r="209" spans="9:13" x14ac:dyDescent="0.25">
      <c r="I209" s="15"/>
      <c r="J209" s="15"/>
      <c r="K209" s="15"/>
      <c r="L209" s="15"/>
      <c r="M209" s="180"/>
    </row>
    <row r="210" spans="9:13" x14ac:dyDescent="0.25">
      <c r="I210" s="15"/>
      <c r="J210" s="15"/>
      <c r="K210" s="15"/>
      <c r="L210" s="15"/>
      <c r="M210" s="180"/>
    </row>
    <row r="211" spans="9:13" x14ac:dyDescent="0.25">
      <c r="I211" s="15"/>
      <c r="J211" s="15"/>
      <c r="K211" s="15"/>
      <c r="L211" s="15"/>
      <c r="M211" s="180"/>
    </row>
    <row r="212" spans="9:13" x14ac:dyDescent="0.25">
      <c r="I212" s="15"/>
      <c r="J212" s="15"/>
      <c r="K212" s="15"/>
      <c r="L212" s="15"/>
      <c r="M212" s="180"/>
    </row>
    <row r="213" spans="9:13" x14ac:dyDescent="0.25">
      <c r="I213" s="15"/>
      <c r="J213" s="15"/>
      <c r="K213" s="15"/>
      <c r="L213" s="15"/>
      <c r="M213" s="180"/>
    </row>
    <row r="214" spans="9:13" x14ac:dyDescent="0.25">
      <c r="I214" s="15"/>
      <c r="J214" s="15"/>
      <c r="K214" s="15"/>
      <c r="L214" s="15"/>
      <c r="M214" s="180"/>
    </row>
    <row r="215" spans="9:13" x14ac:dyDescent="0.25">
      <c r="I215" s="15"/>
      <c r="J215" s="15"/>
      <c r="K215" s="15"/>
      <c r="L215" s="15"/>
      <c r="M215" s="180"/>
    </row>
    <row r="216" spans="9:13" x14ac:dyDescent="0.25">
      <c r="I216" s="15"/>
      <c r="J216" s="15"/>
      <c r="K216" s="15"/>
      <c r="L216" s="15"/>
      <c r="M216" s="180"/>
    </row>
    <row r="217" spans="9:13" x14ac:dyDescent="0.25">
      <c r="I217" s="15"/>
      <c r="J217" s="15"/>
      <c r="K217" s="15"/>
      <c r="L217" s="15"/>
      <c r="M217" s="180"/>
    </row>
    <row r="218" spans="9:13" x14ac:dyDescent="0.25">
      <c r="I218" s="15"/>
      <c r="J218" s="15"/>
      <c r="K218" s="15"/>
      <c r="L218" s="15"/>
      <c r="M218" s="180"/>
    </row>
    <row r="219" spans="9:13" x14ac:dyDescent="0.25">
      <c r="I219" s="15"/>
      <c r="J219" s="15"/>
      <c r="K219" s="15"/>
      <c r="L219" s="15"/>
      <c r="M219" s="180"/>
    </row>
    <row r="220" spans="9:13" x14ac:dyDescent="0.25">
      <c r="I220" s="15"/>
      <c r="J220" s="15"/>
      <c r="K220" s="15"/>
      <c r="L220" s="15"/>
      <c r="M220" s="180"/>
    </row>
    <row r="221" spans="9:13" x14ac:dyDescent="0.25">
      <c r="I221" s="15"/>
      <c r="J221" s="15"/>
      <c r="K221" s="15"/>
      <c r="L221" s="15"/>
      <c r="M221" s="180"/>
    </row>
    <row r="222" spans="9:13" x14ac:dyDescent="0.25">
      <c r="I222" s="15"/>
      <c r="J222" s="15"/>
      <c r="K222" s="15"/>
      <c r="L222" s="15"/>
      <c r="M222" s="180"/>
    </row>
    <row r="223" spans="9:13" x14ac:dyDescent="0.25">
      <c r="I223" s="15"/>
      <c r="J223" s="15"/>
      <c r="K223" s="15"/>
      <c r="L223" s="15"/>
      <c r="M223" s="180"/>
    </row>
    <row r="224" spans="9:13" x14ac:dyDescent="0.25">
      <c r="I224" s="15"/>
      <c r="J224" s="15"/>
      <c r="K224" s="15"/>
      <c r="L224" s="15"/>
      <c r="M224" s="180"/>
    </row>
    <row r="225" spans="9:13" x14ac:dyDescent="0.25">
      <c r="I225" s="15"/>
      <c r="J225" s="15"/>
      <c r="K225" s="15"/>
      <c r="L225" s="15"/>
      <c r="M225" s="180"/>
    </row>
    <row r="226" spans="9:13" x14ac:dyDescent="0.25">
      <c r="I226" s="15"/>
      <c r="J226" s="15"/>
      <c r="K226" s="15"/>
      <c r="L226" s="15"/>
      <c r="M226" s="180"/>
    </row>
    <row r="227" spans="9:13" x14ac:dyDescent="0.25">
      <c r="I227" s="15"/>
      <c r="J227" s="15"/>
      <c r="K227" s="15"/>
      <c r="L227" s="15"/>
      <c r="M227" s="180"/>
    </row>
    <row r="228" spans="9:13" x14ac:dyDescent="0.25">
      <c r="I228" s="15"/>
      <c r="J228" s="15"/>
      <c r="K228" s="15"/>
      <c r="L228" s="15"/>
      <c r="M228" s="180"/>
    </row>
    <row r="229" spans="9:13" x14ac:dyDescent="0.25">
      <c r="I229" s="15"/>
      <c r="J229" s="15"/>
      <c r="K229" s="15"/>
      <c r="L229" s="15"/>
      <c r="M229" s="180"/>
    </row>
    <row r="230" spans="9:13" x14ac:dyDescent="0.25">
      <c r="I230" s="15"/>
      <c r="J230" s="15"/>
      <c r="K230" s="15"/>
      <c r="L230" s="15"/>
      <c r="M230" s="180"/>
    </row>
    <row r="231" spans="9:13" x14ac:dyDescent="0.25">
      <c r="I231" s="15"/>
      <c r="J231" s="15"/>
      <c r="K231" s="15"/>
      <c r="L231" s="15"/>
      <c r="M231" s="180"/>
    </row>
    <row r="232" spans="9:13" x14ac:dyDescent="0.25">
      <c r="I232" s="15"/>
      <c r="J232" s="15"/>
      <c r="K232" s="15"/>
      <c r="L232" s="15"/>
      <c r="M232" s="159"/>
    </row>
    <row r="233" spans="9:13" x14ac:dyDescent="0.25">
      <c r="I233" s="15"/>
      <c r="J233" s="15"/>
      <c r="K233" s="15"/>
      <c r="L233" s="15"/>
      <c r="M233" s="159"/>
    </row>
    <row r="234" spans="9:13" x14ac:dyDescent="0.25">
      <c r="I234" s="15"/>
      <c r="J234" s="15"/>
      <c r="K234" s="15"/>
      <c r="L234" s="15"/>
      <c r="M234" s="159"/>
    </row>
    <row r="235" spans="9:13" x14ac:dyDescent="0.25">
      <c r="I235" s="15"/>
      <c r="J235" s="15"/>
      <c r="K235" s="15"/>
      <c r="L235" s="15"/>
      <c r="M235" s="159"/>
    </row>
    <row r="236" spans="9:13" x14ac:dyDescent="0.25">
      <c r="I236" s="15"/>
      <c r="J236" s="15"/>
      <c r="K236" s="15"/>
      <c r="L236" s="15"/>
      <c r="M236" s="159"/>
    </row>
    <row r="237" spans="9:13" x14ac:dyDescent="0.25">
      <c r="I237" s="15"/>
      <c r="J237" s="15"/>
      <c r="K237" s="15"/>
      <c r="L237" s="15"/>
      <c r="M237" s="159"/>
    </row>
    <row r="238" spans="9:13" x14ac:dyDescent="0.25">
      <c r="I238" s="15"/>
      <c r="J238" s="15"/>
      <c r="K238" s="15"/>
      <c r="L238" s="15"/>
      <c r="M238" s="159"/>
    </row>
    <row r="239" spans="9:13" x14ac:dyDescent="0.25">
      <c r="I239" s="15"/>
      <c r="J239" s="15"/>
      <c r="K239" s="15"/>
      <c r="L239" s="15"/>
      <c r="M239" s="159"/>
    </row>
    <row r="240" spans="9:13" x14ac:dyDescent="0.25">
      <c r="I240" s="15"/>
      <c r="J240" s="15"/>
      <c r="K240" s="15"/>
      <c r="L240" s="15"/>
      <c r="M240" s="159"/>
    </row>
    <row r="241" spans="9:13" x14ac:dyDescent="0.25">
      <c r="I241" s="15"/>
      <c r="J241" s="15"/>
      <c r="K241" s="15"/>
      <c r="L241" s="15"/>
      <c r="M241" s="159"/>
    </row>
    <row r="242" spans="9:13" x14ac:dyDescent="0.25">
      <c r="I242" s="15"/>
      <c r="J242" s="15"/>
      <c r="K242" s="15"/>
      <c r="L242" s="15"/>
      <c r="M242" s="159"/>
    </row>
    <row r="243" spans="9:13" x14ac:dyDescent="0.25">
      <c r="I243" s="15"/>
      <c r="J243" s="15"/>
      <c r="K243" s="15"/>
      <c r="L243" s="15"/>
      <c r="M243" s="159"/>
    </row>
    <row r="244" spans="9:13" x14ac:dyDescent="0.25">
      <c r="I244" s="15"/>
      <c r="J244" s="15"/>
      <c r="K244" s="15"/>
      <c r="L244" s="15"/>
      <c r="M244" s="159"/>
    </row>
    <row r="245" spans="9:13" x14ac:dyDescent="0.25">
      <c r="I245" s="15"/>
      <c r="J245" s="15"/>
      <c r="K245" s="15"/>
      <c r="L245" s="15"/>
      <c r="M245" s="159"/>
    </row>
    <row r="246" spans="9:13" x14ac:dyDescent="0.25">
      <c r="I246" s="15"/>
      <c r="J246" s="15"/>
      <c r="K246" s="15"/>
      <c r="L246" s="15"/>
      <c r="M246" s="159"/>
    </row>
    <row r="247" spans="9:13" x14ac:dyDescent="0.25">
      <c r="I247" s="15"/>
      <c r="J247" s="15"/>
      <c r="K247" s="15"/>
      <c r="L247" s="15"/>
      <c r="M247" s="159"/>
    </row>
    <row r="248" spans="9:13" x14ac:dyDescent="0.25">
      <c r="I248" s="15"/>
      <c r="J248" s="15"/>
      <c r="K248" s="15"/>
      <c r="L248" s="15"/>
      <c r="M248" s="159"/>
    </row>
    <row r="249" spans="9:13" x14ac:dyDescent="0.25">
      <c r="I249" s="15"/>
      <c r="J249" s="15"/>
      <c r="K249" s="15"/>
      <c r="L249" s="15"/>
      <c r="M249" s="15"/>
    </row>
    <row r="250" spans="9:13" x14ac:dyDescent="0.25">
      <c r="I250" s="15"/>
      <c r="J250" s="15"/>
      <c r="K250" s="15"/>
      <c r="L250" s="15"/>
      <c r="M250" s="15"/>
    </row>
    <row r="251" spans="9:13" x14ac:dyDescent="0.25">
      <c r="I251" s="15"/>
      <c r="J251" s="15"/>
      <c r="K251" s="15"/>
      <c r="L251" s="15"/>
      <c r="M251" s="15"/>
    </row>
    <row r="252" spans="9:13" x14ac:dyDescent="0.25">
      <c r="I252" s="15"/>
      <c r="J252" s="15"/>
      <c r="K252" s="15"/>
      <c r="L252" s="15"/>
      <c r="M252" s="15"/>
    </row>
    <row r="253" spans="9:13" x14ac:dyDescent="0.25">
      <c r="I253" s="15"/>
      <c r="J253" s="15"/>
      <c r="K253" s="15"/>
      <c r="L253" s="15"/>
      <c r="M253" s="15"/>
    </row>
    <row r="254" spans="9:13" x14ac:dyDescent="0.25">
      <c r="I254" s="15"/>
      <c r="J254" s="15"/>
      <c r="K254" s="15"/>
      <c r="L254" s="15"/>
      <c r="M254" s="15"/>
    </row>
    <row r="255" spans="9:13" x14ac:dyDescent="0.25">
      <c r="I255" s="15"/>
      <c r="J255" s="15"/>
      <c r="K255" s="15"/>
      <c r="L255" s="15"/>
      <c r="M255" s="15"/>
    </row>
    <row r="256" spans="9:13" x14ac:dyDescent="0.25">
      <c r="I256" s="15"/>
      <c r="J256" s="15"/>
      <c r="K256" s="15"/>
      <c r="L256" s="15"/>
      <c r="M256" s="15"/>
    </row>
  </sheetData>
  <mergeCells count="8">
    <mergeCell ref="R155:S155"/>
    <mergeCell ref="O156:P156"/>
    <mergeCell ref="R156:S156"/>
    <mergeCell ref="A5:H5"/>
    <mergeCell ref="A6:H6"/>
    <mergeCell ref="A7:H7"/>
    <mergeCell ref="A9:E9"/>
    <mergeCell ref="O155:P1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2024</vt:lpstr>
    </vt:vector>
  </TitlesOfParts>
  <Company>PUCMM - CSTA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Bianny Iraida Reyes González</dc:creator>
  <cp:lastModifiedBy>Elizabeth</cp:lastModifiedBy>
  <cp:lastPrinted>2024-02-09T17:12:47Z</cp:lastPrinted>
  <dcterms:created xsi:type="dcterms:W3CDTF">2019-09-09T17:15:41Z</dcterms:created>
  <dcterms:modified xsi:type="dcterms:W3CDTF">2024-04-10T14:15:01Z</dcterms:modified>
</cp:coreProperties>
</file>